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24226"/>
  <mc:AlternateContent xmlns:mc="http://schemas.openxmlformats.org/markup-compatibility/2006">
    <mc:Choice Requires="x15">
      <x15ac:absPath xmlns:x15ac="http://schemas.microsoft.com/office/spreadsheetml/2010/11/ac" url="https://nuigalwayie.sharepoint.com/sites/Group_ExpensesPayrollTeam/Shared Documents/29. Website/Payroll Website/Net Pay Calculator - University of Galway_files/"/>
    </mc:Choice>
  </mc:AlternateContent>
  <xr:revisionPtr revIDLastSave="13" documentId="8_{33E695B1-A6ED-43D0-8000-F5F4F0F5D42F}" xr6:coauthVersionLast="47" xr6:coauthVersionMax="47" xr10:uidLastSave="{7781C70E-AD07-4E03-9F18-A1B215BA3F9F}"/>
  <workbookProtection workbookAlgorithmName="SHA-512" workbookHashValue="eAjIfJyNn0Nj8qu6zsmG+hU2HXkUjUoIhMhWhPhdGv6AtIVvmDeGNlTqds2eGgVTrlpqqXTAjXHSlf4qIR5sNQ==" workbookSaltValue="dfkafc4iTl+OuEVmcKqsrQ==" workbookSpinCount="100000" lockStructure="1"/>
  <bookViews>
    <workbookView xWindow="28680" yWindow="-1110" windowWidth="29040" windowHeight="15840" xr2:uid="{00000000-000D-0000-FFFF-FFFF00000000}"/>
  </bookViews>
  <sheets>
    <sheet name="Est of Net Earnings" sheetId="14" r:id="rId1"/>
    <sheet name="PRSI" sheetId="4" state="hidden" r:id="rId2"/>
    <sheet name="Drop Down list not visible" sheetId="13" r:id="rId3"/>
  </sheets>
  <definedNames>
    <definedName name="_xlnm.Print_Area" localSheetId="1">PRSI!$A$1:$E$52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8" i="14" l="1"/>
  <c r="D73" i="14" l="1"/>
  <c r="B95" i="14" s="1"/>
  <c r="E23" i="14"/>
  <c r="B29" i="14" l="1"/>
  <c r="E22" i="14" l="1"/>
  <c r="B23" i="14" l="1"/>
  <c r="C65" i="14"/>
  <c r="C63" i="14"/>
  <c r="B58" i="14"/>
  <c r="D48" i="14"/>
  <c r="B100" i="14" l="1"/>
  <c r="A100" i="14"/>
  <c r="B99" i="14"/>
  <c r="A99" i="14"/>
  <c r="B98" i="14"/>
  <c r="A98" i="14"/>
  <c r="B97" i="14"/>
  <c r="A97" i="14"/>
  <c r="B96" i="14"/>
  <c r="A96" i="14"/>
  <c r="B89" i="14"/>
  <c r="B88" i="14"/>
  <c r="A87" i="14"/>
  <c r="A86" i="14"/>
  <c r="B83" i="14"/>
  <c r="C66" i="14"/>
  <c r="B59" i="14"/>
  <c r="B57" i="14"/>
  <c r="B56" i="14"/>
  <c r="I29" i="14"/>
  <c r="H29" i="14"/>
  <c r="G29" i="14"/>
  <c r="G28" i="14"/>
  <c r="G27" i="14"/>
  <c r="B27" i="14"/>
  <c r="G26" i="14"/>
  <c r="B26" i="14"/>
  <c r="B82" i="14" l="1"/>
  <c r="D34" i="14" l="1"/>
  <c r="B90" i="14" s="1"/>
  <c r="D31" i="14"/>
  <c r="B86" i="14"/>
  <c r="E176" i="14"/>
  <c r="B62" i="14"/>
  <c r="B25" i="14"/>
  <c r="H28" i="14" s="1"/>
  <c r="I28" i="14" s="1"/>
  <c r="A22" i="14"/>
  <c r="E177" i="14"/>
  <c r="E173" i="14"/>
  <c r="B55" i="14"/>
  <c r="A23" i="14"/>
  <c r="D37" i="14"/>
  <c r="B87" i="14" s="1"/>
  <c r="E175" i="14"/>
  <c r="E174" i="14"/>
  <c r="D58" i="14" l="1"/>
  <c r="E58" i="14" s="1"/>
  <c r="D56" i="14"/>
  <c r="E56" i="14" s="1"/>
  <c r="D57" i="14"/>
  <c r="E57" i="14" s="1"/>
  <c r="B65" i="14"/>
  <c r="D65" i="14" s="1"/>
  <c r="B67" i="14"/>
  <c r="D67" i="14" s="1"/>
  <c r="D23" i="14"/>
  <c r="F23" i="14" s="1"/>
  <c r="B63" i="14"/>
  <c r="D63" i="14" s="1"/>
  <c r="B69" i="14"/>
  <c r="D69" i="14" s="1"/>
  <c r="B68" i="14"/>
  <c r="D68" i="14" s="1"/>
  <c r="B66" i="14"/>
  <c r="D66" i="14" s="1"/>
  <c r="H26" i="14"/>
  <c r="I26" i="14" s="1"/>
  <c r="B64" i="14"/>
  <c r="H27" i="14"/>
  <c r="I27" i="14" s="1"/>
  <c r="E178" i="14"/>
  <c r="B94" i="14" s="1"/>
  <c r="D22" i="14"/>
  <c r="F22" i="14" s="1"/>
  <c r="B84" i="14" l="1"/>
  <c r="B20" i="4"/>
  <c r="G20" i="4" s="1"/>
  <c r="H30" i="14"/>
  <c r="I30" i="14"/>
  <c r="B85" i="14"/>
  <c r="D59" i="14" l="1"/>
  <c r="D41" i="14"/>
  <c r="A45" i="14" s="1"/>
  <c r="D45" i="14" s="1"/>
  <c r="C20" i="4"/>
  <c r="D20" i="4" s="1"/>
  <c r="F20" i="4" s="1"/>
  <c r="H20" i="4" s="1"/>
  <c r="E59" i="14" l="1"/>
  <c r="B92" i="14" s="1"/>
  <c r="A46" i="14"/>
  <c r="D46" i="14" s="1"/>
  <c r="D47" i="14" s="1"/>
  <c r="B91" i="14" s="1"/>
  <c r="D64" i="14" l="1"/>
  <c r="D70" i="14" s="1"/>
  <c r="B93" i="14" s="1"/>
  <c r="B101" i="1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Owner</author>
  </authors>
  <commentList>
    <comment ref="D20" authorId="0" shapeId="0" xr:uid="{6C51F924-93A3-425F-8379-F0634F76BC57}">
      <text>
        <r>
          <rPr>
            <b/>
            <sz val="9"/>
            <color indexed="81"/>
            <rFont val="Tahoma"/>
            <family val="2"/>
          </rPr>
          <t>Pension Scheme Pre 1995:</t>
        </r>
        <r>
          <rPr>
            <sz val="9"/>
            <color indexed="81"/>
            <rFont val="Tahoma"/>
            <family val="2"/>
          </rPr>
          <t xml:space="preserve">
If you commenced in pensionable public service employment  before 1995 and had no break in service (you may also be on PRSI Class D) then you are probably in Pension Scheme Pre April 1995. 
</t>
        </r>
        <r>
          <rPr>
            <b/>
            <sz val="9"/>
            <color indexed="81"/>
            <rFont val="Tahoma"/>
            <family val="2"/>
          </rPr>
          <t>Pension Scheme between 1995 and 2012:</t>
        </r>
        <r>
          <rPr>
            <sz val="9"/>
            <color indexed="81"/>
            <rFont val="Tahoma"/>
            <family val="2"/>
          </rPr>
          <t xml:space="preserve">
If you commenced in pensionable public service employment after April 1995 and before 2013 you are probably entered into a pension scheme in place during this period.
</t>
        </r>
        <r>
          <rPr>
            <b/>
            <sz val="9"/>
            <color indexed="81"/>
            <rFont val="Tahoma"/>
            <family val="2"/>
          </rPr>
          <t xml:space="preserve">Pension Scheme post 2013:
</t>
        </r>
        <r>
          <rPr>
            <sz val="9"/>
            <color indexed="81"/>
            <rFont val="Tahoma"/>
            <family val="2"/>
          </rPr>
          <t>If you commenced in pensionable public service employment from 2013 (either your first employment or after a break in service of 26 weeks) you are probably entered into the Single Public Service (SPS) Pension Scheme</t>
        </r>
      </text>
    </comment>
    <comment ref="D49" authorId="0" shapeId="0" xr:uid="{6C7AD39F-08A1-4249-9BB1-8714C2195577}">
      <text>
        <r>
          <rPr>
            <b/>
            <sz val="9"/>
            <color indexed="81"/>
            <rFont val="Tahoma"/>
            <family val="2"/>
          </rPr>
          <t xml:space="preserve">Select USC Standard Rate </t>
        </r>
        <r>
          <rPr>
            <sz val="9"/>
            <color indexed="81"/>
            <rFont val="Tahoma"/>
            <family val="2"/>
          </rPr>
          <t xml:space="preserve">= The monthly standard thresholds that an individual is entitled to for calculating USC deductions is entered in cells C42 to C44. But if a person has agreed with the Revenue to different thresholds then you should amend the amounts as per your tax credit &amp; USC certificate for accuarte calculation of your USC deductions.
</t>
        </r>
        <r>
          <rPr>
            <b/>
            <sz val="9"/>
            <color indexed="81"/>
            <rFont val="Tahoma"/>
            <family val="2"/>
          </rPr>
          <t>USC reduced Rate</t>
        </r>
        <r>
          <rPr>
            <sz val="9"/>
            <color indexed="81"/>
            <rFont val="Tahoma"/>
            <family val="2"/>
          </rPr>
          <t xml:space="preserve"> = Exempt from rate 3 &amp; rate 4 (i.e. Medical Card &amp; total income is less than € 60,000). 
</t>
        </r>
        <r>
          <rPr>
            <b/>
            <sz val="9"/>
            <color indexed="81"/>
            <rFont val="Tahoma"/>
            <family val="2"/>
          </rPr>
          <t xml:space="preserve">USC Exempt = </t>
        </r>
        <r>
          <rPr>
            <sz val="9"/>
            <color indexed="81"/>
            <rFont val="Tahoma"/>
            <family val="2"/>
          </rPr>
          <t>Select Exempt from USC deductions if you are exempt on your tax credit certificate</t>
        </r>
      </text>
    </comment>
  </commentList>
</comments>
</file>

<file path=xl/sharedStrings.xml><?xml version="1.0" encoding="utf-8"?>
<sst xmlns="http://schemas.openxmlformats.org/spreadsheetml/2006/main" count="249" uniqueCount="187">
  <si>
    <t>University of Galway Payroll Office</t>
  </si>
  <si>
    <t>ESTIMATE OF NET PAY 2026</t>
  </si>
  <si>
    <t>(Based on One Months Salary &amp; Month One Basis for all deductions. Please note that this calculator is unable to determine an estimate of net pay on a Cumulative Basis)</t>
  </si>
  <si>
    <t xml:space="preserve">THE CELLS HIGHLIGHTED PINK ARE MANDATORY AND MUST BE AMENDED IN ORDER TO ESTIMATE YOUR NET PAY.  </t>
  </si>
  <si>
    <t>THE CELLS HIGHLIGHTED GREEN ONLY NEED TO BE AMENDED IF APPEARING ON YOUR LATEST PAYSLIP OR YOU WANT TO ESTIMATE THE NET PAY IF YOU AVAIL OF ONE OF THE DEDUCTIONS. ENTER THE VALUE ON YOUR PAYSLIP OR THE EXPECTED MONTHLY DEDUCTION VALUE IN ORDER TO GET THE MOST ACCURATE ESTIMATE.</t>
  </si>
  <si>
    <r>
      <rPr>
        <b/>
        <sz val="10"/>
        <rFont val="Arial"/>
        <family val="2"/>
      </rPr>
      <t xml:space="preserve">Monthly Gross Pay  </t>
    </r>
    <r>
      <rPr>
        <b/>
        <sz val="8"/>
        <color rgb="FFFF0000"/>
        <rFont val="Arial"/>
        <family val="2"/>
      </rPr>
      <t>(You enter full time salary for your pay scale - Annual rate / 12 = Monthly Gross Pay)</t>
    </r>
  </si>
  <si>
    <t>Enter the Weekly Full Time Hours for the post i.e 35 / 37 / 39</t>
  </si>
  <si>
    <t>Enter hours you work per week or Enter hours you want to work per week</t>
  </si>
  <si>
    <t>If availing of shorter working year and spreading pay over 12 months - enter number of unpaid weeks</t>
  </si>
  <si>
    <t>Multiplier (when you amend cells D7 - D9 a new multiplier will calculate in cell D10)</t>
  </si>
  <si>
    <t>Cycle to Work + Travel Pass Scheme (Enter value from payslip if applicable)</t>
  </si>
  <si>
    <t xml:space="preserve">Pension </t>
  </si>
  <si>
    <t>Click this box &amp; then select Pension Scheme from drop down list</t>
  </si>
  <si>
    <t>Gross pay for Pension</t>
  </si>
  <si>
    <t>Less (OAP x 2)</t>
  </si>
  <si>
    <t>Pay to calculate pension deduction</t>
  </si>
  <si>
    <t>% for Pens calc</t>
  </si>
  <si>
    <t>ASC Status</t>
  </si>
  <si>
    <t>Click this box &amp; then select your ASC status form the drop down list</t>
  </si>
  <si>
    <t>Gross Pay for ASC</t>
  </si>
  <si>
    <t>Pension Scheme post 2013</t>
  </si>
  <si>
    <t>Pension Scheme between 1995 and 2012</t>
  </si>
  <si>
    <t>Calc %</t>
  </si>
  <si>
    <t>Value</t>
  </si>
  <si>
    <t>Deduction</t>
  </si>
  <si>
    <t>ASC (1)</t>
  </si>
  <si>
    <t xml:space="preserve">ASC (2) </t>
  </si>
  <si>
    <t>ASC (3) Balance</t>
  </si>
  <si>
    <t>Over € 5,000</t>
  </si>
  <si>
    <t>Subsidary Rate</t>
  </si>
  <si>
    <t>Income Protection Plan (Select yes if on payslip)</t>
  </si>
  <si>
    <t>Click this box &amp; then select from drop down list</t>
  </si>
  <si>
    <t>Gross Pay for Income Protection Plan</t>
  </si>
  <si>
    <t>Rate (%)</t>
  </si>
  <si>
    <t>Income Protection Specified Illness (Select yes if on payslip)</t>
  </si>
  <si>
    <t>Gross Pay for ICP</t>
  </si>
  <si>
    <t>Group Life Plan (Select yes if on payslip)</t>
  </si>
  <si>
    <t>Gross Pay for Group Life Plan</t>
  </si>
  <si>
    <t>New Ireland (Enter value from payslip if applicable)</t>
  </si>
  <si>
    <t>Purchase of Notional Years (Enter value from payslip if applicable)</t>
  </si>
  <si>
    <t>Total Gross Pay for PAYE</t>
  </si>
  <si>
    <t>PAYE/TAX: Enter Monthly Cut Off on payslip (e.g. If Annual 44,000 / 12 = monthly value 3,666.67)</t>
  </si>
  <si>
    <t>PAYE/TAX: Enter Monthly Tax Credit on payslip (e.g. If Annual 4,000 / 12 = monthly value 333.33)</t>
  </si>
  <si>
    <t>Taxable Pay</t>
  </si>
  <si>
    <t>%</t>
  </si>
  <si>
    <t>Tax Liability</t>
  </si>
  <si>
    <t>Less Tax Credit</t>
  </si>
  <si>
    <t>Universal Social Charge (USC)</t>
  </si>
  <si>
    <t>Click this box &amp; then select USC deduction from drop down list</t>
  </si>
  <si>
    <t>USC (Rate 1)</t>
  </si>
  <si>
    <t>USC (Rate 2)</t>
  </si>
  <si>
    <t>USC (Rate 3)</t>
  </si>
  <si>
    <t>USC (Rate 4)</t>
  </si>
  <si>
    <t>&gt;5837.00</t>
  </si>
  <si>
    <t>Tax Credit &amp; USC Certificate information</t>
  </si>
  <si>
    <t>Gross Pay for USC</t>
  </si>
  <si>
    <t>PRSI (Enter PRSI Class on payslip, starting with A, D or J)</t>
  </si>
  <si>
    <t>Click this box &amp; then select PRSI Class from drop down list</t>
  </si>
  <si>
    <t>Gross Pay for PRSI</t>
  </si>
  <si>
    <t>Rate 1 A0</t>
  </si>
  <si>
    <t>Rate 2 AX / AL</t>
  </si>
  <si>
    <t>Rate 3 A1</t>
  </si>
  <si>
    <t xml:space="preserve">Rate 4 D0 </t>
  </si>
  <si>
    <t>Rate 5 DX / D1 &lt;6253</t>
  </si>
  <si>
    <t>Rate 6 D1 &gt; 6253</t>
  </si>
  <si>
    <t>Rate 5 J0 / J1</t>
  </si>
  <si>
    <t>Total PRSI Deduction</t>
  </si>
  <si>
    <t>SIPTU Deduction</t>
  </si>
  <si>
    <t>Select from drop down list</t>
  </si>
  <si>
    <t>IFUT Deduction</t>
  </si>
  <si>
    <t>All other deductions: You may enter the monthly value for other deductions that appear on your payslip if you wish to include them in this calculation</t>
  </si>
  <si>
    <t>LPT</t>
  </si>
  <si>
    <t>VHI</t>
  </si>
  <si>
    <t>St. Anthony's Credit Union</t>
  </si>
  <si>
    <t>Charity deduction</t>
  </si>
  <si>
    <t>Other deductions not mentioned above</t>
  </si>
  <si>
    <t>PAYSLIP (MONTHLY PAY CALCULATION)</t>
  </si>
  <si>
    <t>Actual Monthly Gross Pay</t>
  </si>
  <si>
    <t>Cycle to Work + Travel Pass Scheme</t>
  </si>
  <si>
    <t>ASC</t>
  </si>
  <si>
    <t xml:space="preserve">New Ireland </t>
  </si>
  <si>
    <t>Purchase of Notional Years</t>
  </si>
  <si>
    <t>Income Protection Specified Illness</t>
  </si>
  <si>
    <t xml:space="preserve">PAYE </t>
  </si>
  <si>
    <t>PRSI</t>
  </si>
  <si>
    <t>Net Pay</t>
  </si>
  <si>
    <t>SIPTU</t>
  </si>
  <si>
    <t>Salary From</t>
  </si>
  <si>
    <t>Salary To</t>
  </si>
  <si>
    <t>Monthly subscription</t>
  </si>
  <si>
    <t>Deduction as per Gross paid</t>
  </si>
  <si>
    <t>Rates of contribution</t>
  </si>
  <si>
    <t>Class A</t>
  </si>
  <si>
    <t>This covers employees under the age of 66 in industrial,</t>
  </si>
  <si>
    <t>commercial and service-type employment who have reckonable</t>
  </si>
  <si>
    <t>pay of €38 or more per week from all employments as well as</t>
  </si>
  <si>
    <t>Public Servants recruited from 6 April 1995.</t>
  </si>
  <si>
    <t>Subclass</t>
  </si>
  <si>
    <t>Weekly Pay Band</t>
  </si>
  <si>
    <t>Monthly Pay Band</t>
  </si>
  <si>
    <t>How much of weekly / monthly pay</t>
  </si>
  <si>
    <t>All Income (EE)</t>
  </si>
  <si>
    <t>All Income - ASC (ER)</t>
  </si>
  <si>
    <t>AO</t>
  </si>
  <si>
    <t>€ 38 - € 352</t>
  </si>
  <si>
    <t>€ 165 - € 1,525</t>
  </si>
  <si>
    <t>All</t>
  </si>
  <si>
    <t>AX</t>
  </si>
  <si>
    <t>€ 352.01 - €424</t>
  </si>
  <si>
    <t>€ 1,525.01 - € 1,837</t>
  </si>
  <si>
    <t>AL</t>
  </si>
  <si>
    <t>€ 424.01 - € 527</t>
  </si>
  <si>
    <t>€ 1837.01 - € 2,284</t>
  </si>
  <si>
    <t>A1</t>
  </si>
  <si>
    <t>More than €527.00</t>
  </si>
  <si>
    <t>More than € 2,284</t>
  </si>
  <si>
    <t>AX &amp; AL Subclass Calculations!</t>
  </si>
  <si>
    <t>Gross</t>
  </si>
  <si>
    <t>1/6th of Gross</t>
  </si>
  <si>
    <t>Maximum</t>
  </si>
  <si>
    <t>PRSI credit</t>
  </si>
  <si>
    <t>Class A PRSI</t>
  </si>
  <si>
    <t>PRSI charge</t>
  </si>
  <si>
    <t>monthly</t>
  </si>
  <si>
    <t>Monthly</t>
  </si>
  <si>
    <t>earnings in</t>
  </si>
  <si>
    <t>(€)</t>
  </si>
  <si>
    <t>at 4.2%</t>
  </si>
  <si>
    <t>(4.2% charge less</t>
  </si>
  <si>
    <t>earnings</t>
  </si>
  <si>
    <t>excess of</t>
  </si>
  <si>
    <t>PRSI credit)</t>
  </si>
  <si>
    <r>
      <t>(</t>
    </r>
    <r>
      <rPr>
        <sz val="10"/>
        <rFont val="Arial"/>
        <family val="2"/>
      </rPr>
      <t>€)</t>
    </r>
  </si>
  <si>
    <t>If your earnings are between €1525.01 &amp; €1837 Enter you value below</t>
  </si>
  <si>
    <t>A</t>
  </si>
  <si>
    <t>B (A/6)</t>
  </si>
  <si>
    <t>C</t>
  </si>
  <si>
    <t>D (C-B)</t>
  </si>
  <si>
    <t>E</t>
  </si>
  <si>
    <t>E - D</t>
  </si>
  <si>
    <t>Class D</t>
  </si>
  <si>
    <t>This covers permanent and pensionable employees in the public</t>
  </si>
  <si>
    <t>service, recruited before 6 April 1995 without a break in service.</t>
  </si>
  <si>
    <t>All Income (ER)</t>
  </si>
  <si>
    <t>DO</t>
  </si>
  <si>
    <t>Up to € 352 inclusive</t>
  </si>
  <si>
    <t>Up to € 1,525 inclusive</t>
  </si>
  <si>
    <t>DX</t>
  </si>
  <si>
    <t>€ 352.01 - € 500 inclusive</t>
  </si>
  <si>
    <t>€ 1,525.01 - € 2,167 inclusive</t>
  </si>
  <si>
    <t>D1</t>
  </si>
  <si>
    <t>More than € 500</t>
  </si>
  <si>
    <t>More than € 2,167</t>
  </si>
  <si>
    <t>First € 1,443 weekly / First € 6,253</t>
  </si>
  <si>
    <t>Balance</t>
  </si>
  <si>
    <t>Class J</t>
  </si>
  <si>
    <t>This normally relates to people with reckonable pay of less than</t>
  </si>
  <si>
    <t>€38 per week (from all employments). However, a small number of</t>
  </si>
  <si>
    <t>employees are insurable at Class J, no matter how much they</t>
  </si>
  <si>
    <t>earn, such as employees aged 66 or over or people in subsidiary</t>
  </si>
  <si>
    <t>employment.</t>
  </si>
  <si>
    <t>It includes, for example, employment of people who are also insurable at Class B, C, D or H in their</t>
  </si>
  <si>
    <t>main employment.</t>
  </si>
  <si>
    <t>JO</t>
  </si>
  <si>
    <t>Up to € 500 inclusive</t>
  </si>
  <si>
    <t>Up to € 2,167 inclusive</t>
  </si>
  <si>
    <t>J1</t>
  </si>
  <si>
    <t>Class M</t>
  </si>
  <si>
    <t>Class M relates to people with a nil contribution liability (such as</t>
  </si>
  <si>
    <t>employees under age 16, people aged 66 or over (including those</t>
  </si>
  <si>
    <t>previously liable for Class S), persons in receipt of occupational</t>
  </si>
  <si>
    <t>pensions or lump-sum termination payments and public office</t>
  </si>
  <si>
    <t>holders with a weekly income of less than €100 a week).</t>
  </si>
  <si>
    <t>M</t>
  </si>
  <si>
    <t>All Income</t>
  </si>
  <si>
    <t>Re: Worksheet "Est of Net Earnings"</t>
  </si>
  <si>
    <t>The drop down lists may not be visible if you are not using excel or using a phone</t>
  </si>
  <si>
    <t>Please type in one of the following in the drop down list box. The orange coloured boxes are  numbered to assist you. If the correct details are entered this should populate the amount to the payslip at the end of the page.</t>
  </si>
  <si>
    <t>Pension Scheme Pre 1995</t>
  </si>
  <si>
    <t>Main Employer</t>
  </si>
  <si>
    <t>Subsidiary Employer</t>
  </si>
  <si>
    <t>Exempt</t>
  </si>
  <si>
    <t>Yes</t>
  </si>
  <si>
    <t>No</t>
  </si>
  <si>
    <t>USC Standard Rates</t>
  </si>
  <si>
    <t>USC Reduced Rates</t>
  </si>
  <si>
    <t>Exemp from USC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</si>
</sst>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8" formatCode="&quot;€&quot;#,##0.00;[Red]\-&quot;€&quot;#,##0.00"/>
    <numFmt numFmtId="43" formatCode="_-* #,##0.00_-;\-* #,##0.00_-;_-* &quot;-&quot;??_-;_-@_-"/>
    <numFmt numFmtId="164" formatCode="&quot;€&quot;#,##0.00"/>
    <numFmt numFmtId="165" formatCode="[$€-2]\ #,##0.00"/>
    <numFmt numFmtId="166" formatCode="0.0%"/>
    <numFmt numFmtId="167" formatCode="#,##0.00000"/>
    <numFmt numFmtId="168" formatCode="[$€-2]\ #,##0.00;[Red]\-[$€-2]\ #,##0.00"/>
    <numFmt numFmtId="169" formatCode="#,##0.00_ ;\-#,##0.00\ "/>
    <numFmt numFmtId="170" formatCode="#,##0.00_ ;[Red]\-#,##0.00\ "/>
  </numFmts>
  <fonts count="27" x14ac:knownFonts="1">
    <font>
      <sz val="10"/>
      <name val="Arial"/>
    </font>
    <font>
      <sz val="10"/>
      <name val="Arial"/>
      <family val="2"/>
    </font>
    <font>
      <b/>
      <sz val="10"/>
      <name val="Arial"/>
      <family val="2"/>
    </font>
    <font>
      <sz val="9"/>
      <name val="Arial"/>
      <family val="2"/>
    </font>
    <font>
      <sz val="10"/>
      <name val="Arial"/>
      <family val="2"/>
    </font>
    <font>
      <sz val="14"/>
      <name val="Arial"/>
      <family val="2"/>
    </font>
    <font>
      <b/>
      <sz val="9"/>
      <name val="Arial"/>
      <family val="2"/>
    </font>
    <font>
      <b/>
      <sz val="14"/>
      <name val="Arial"/>
      <family val="2"/>
    </font>
    <font>
      <sz val="10"/>
      <name val="Arial"/>
      <family val="2"/>
    </font>
    <font>
      <b/>
      <sz val="12"/>
      <name val="Arial"/>
      <family val="2"/>
    </font>
    <font>
      <sz val="10"/>
      <color rgb="FFFF0000"/>
      <name val="Arial"/>
      <family val="2"/>
    </font>
    <font>
      <u/>
      <sz val="9"/>
      <name val="Arial"/>
      <family val="2"/>
    </font>
    <font>
      <b/>
      <sz val="9"/>
      <color indexed="81"/>
      <name val="Tahoma"/>
      <family val="2"/>
    </font>
    <font>
      <sz val="9"/>
      <color indexed="81"/>
      <name val="Tahoma"/>
      <family val="2"/>
    </font>
    <font>
      <b/>
      <sz val="11"/>
      <name val="Arial"/>
      <family val="2"/>
    </font>
    <font>
      <b/>
      <u/>
      <sz val="12"/>
      <name val="Arial"/>
      <family val="2"/>
    </font>
    <font>
      <b/>
      <sz val="16"/>
      <name val="Arial"/>
      <family val="2"/>
    </font>
    <font>
      <sz val="11"/>
      <name val="Arial"/>
      <family val="2"/>
    </font>
    <font>
      <b/>
      <sz val="8"/>
      <color rgb="FFFF0000"/>
      <name val="Arial"/>
      <family val="2"/>
    </font>
    <font>
      <sz val="12"/>
      <name val="Arial"/>
      <family val="2"/>
    </font>
    <font>
      <u/>
      <sz val="10"/>
      <color theme="10"/>
      <name val="Arial"/>
      <family val="2"/>
    </font>
    <font>
      <sz val="8"/>
      <name val="Arial"/>
      <family val="2"/>
    </font>
    <font>
      <b/>
      <sz val="8"/>
      <name val="Arial"/>
      <family val="2"/>
    </font>
    <font>
      <b/>
      <sz val="18"/>
      <name val="Arial"/>
      <family val="2"/>
    </font>
    <font>
      <sz val="10"/>
      <name val="Arial"/>
      <family val="2"/>
    </font>
    <font>
      <sz val="10"/>
      <name val="Tahoma"/>
      <family val="2"/>
    </font>
    <font>
      <sz val="10"/>
      <name val="Arial"/>
      <family val="2"/>
    </font>
  </fonts>
  <fills count="18">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4.9989318521683403E-2"/>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rgb="FFFFFF00"/>
        <bgColor indexed="64"/>
      </patternFill>
    </fill>
    <fill>
      <patternFill patternType="solid">
        <fgColor theme="8" tint="0.79998168889431442"/>
        <bgColor indexed="64"/>
      </patternFill>
    </fill>
    <fill>
      <patternFill patternType="solid">
        <fgColor theme="6" tint="0.39997558519241921"/>
        <bgColor indexed="64"/>
      </patternFill>
    </fill>
    <fill>
      <patternFill patternType="solid">
        <fgColor theme="1"/>
        <bgColor indexed="64"/>
      </patternFill>
    </fill>
    <fill>
      <patternFill patternType="solid">
        <fgColor theme="2" tint="-0.249977111117893"/>
        <bgColor indexed="64"/>
      </patternFill>
    </fill>
    <fill>
      <patternFill patternType="solid">
        <fgColor theme="3" tint="0.59999389629810485"/>
        <bgColor indexed="64"/>
      </patternFill>
    </fill>
    <fill>
      <patternFill patternType="solid">
        <fgColor theme="7" tint="0.59999389629810485"/>
        <bgColor indexed="64"/>
      </patternFill>
    </fill>
    <fill>
      <patternFill patternType="solid">
        <fgColor theme="9" tint="0.39997558519241921"/>
        <bgColor indexed="64"/>
      </patternFill>
    </fill>
    <fill>
      <patternFill patternType="solid">
        <fgColor rgb="FFEEA8E9"/>
        <bgColor indexed="64"/>
      </patternFill>
    </fill>
    <fill>
      <patternFill patternType="solid">
        <fgColor rgb="FFB7EAB0"/>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s>
  <cellStyleXfs count="6">
    <xf numFmtId="0" fontId="0" fillId="0" borderId="0"/>
    <xf numFmtId="0" fontId="20" fillId="0" borderId="0" applyNumberFormat="0" applyFill="0" applyBorder="0" applyAlignment="0" applyProtection="0">
      <alignment vertical="top"/>
      <protection locked="0"/>
    </xf>
    <xf numFmtId="9" fontId="24" fillId="0" borderId="0" applyFont="0" applyFill="0" applyBorder="0" applyAlignment="0" applyProtection="0"/>
    <xf numFmtId="43" fontId="25" fillId="0" borderId="0" applyFont="0" applyFill="0" applyBorder="0" applyAlignment="0" applyProtection="0"/>
    <xf numFmtId="43" fontId="26" fillId="0" borderId="0" applyFont="0" applyFill="0" applyBorder="0" applyAlignment="0" applyProtection="0"/>
    <xf numFmtId="0" fontId="1" fillId="0" borderId="0"/>
  </cellStyleXfs>
  <cellXfs count="230">
    <xf numFmtId="0" fontId="0" fillId="0" borderId="0" xfId="0"/>
    <xf numFmtId="0" fontId="3" fillId="2" borderId="0" xfId="0" applyFont="1" applyFill="1" applyAlignment="1">
      <alignment vertical="center"/>
    </xf>
    <xf numFmtId="0" fontId="3" fillId="2" borderId="0" xfId="0" applyFont="1" applyFill="1"/>
    <xf numFmtId="0" fontId="4" fillId="2" borderId="0" xfId="0" applyFont="1" applyFill="1"/>
    <xf numFmtId="0" fontId="5" fillId="2" borderId="0" xfId="0" applyFont="1" applyFill="1" applyAlignment="1">
      <alignment horizontal="left" vertical="center" indent="1"/>
    </xf>
    <xf numFmtId="0" fontId="8" fillId="2" borderId="0" xfId="0" applyFont="1" applyFill="1"/>
    <xf numFmtId="10" fontId="10" fillId="5" borderId="1" xfId="0" applyNumberFormat="1" applyFont="1" applyFill="1" applyBorder="1" applyAlignment="1">
      <alignment horizontal="center"/>
    </xf>
    <xf numFmtId="10" fontId="10" fillId="5" borderId="1" xfId="0" applyNumberFormat="1" applyFont="1" applyFill="1" applyBorder="1"/>
    <xf numFmtId="10" fontId="10" fillId="5" borderId="10" xfId="0" applyNumberFormat="1" applyFont="1" applyFill="1" applyBorder="1"/>
    <xf numFmtId="10" fontId="10" fillId="5" borderId="11" xfId="0" applyNumberFormat="1" applyFont="1" applyFill="1" applyBorder="1"/>
    <xf numFmtId="0" fontId="4" fillId="3" borderId="0" xfId="0" applyFont="1" applyFill="1"/>
    <xf numFmtId="0" fontId="8" fillId="3" borderId="0" xfId="0" applyFont="1" applyFill="1"/>
    <xf numFmtId="0" fontId="0" fillId="3" borderId="0" xfId="0" applyFill="1"/>
    <xf numFmtId="0" fontId="7" fillId="5" borderId="0" xfId="0" applyFont="1" applyFill="1"/>
    <xf numFmtId="0" fontId="3" fillId="3" borderId="0" xfId="0" applyFont="1" applyFill="1"/>
    <xf numFmtId="0" fontId="7" fillId="3" borderId="0" xfId="0" applyFont="1" applyFill="1" applyAlignment="1">
      <alignment vertical="center" wrapText="1"/>
    </xf>
    <xf numFmtId="0" fontId="4" fillId="0" borderId="0" xfId="0" applyFont="1"/>
    <xf numFmtId="164" fontId="3" fillId="0" borderId="0" xfId="0" applyNumberFormat="1" applyFont="1" applyAlignment="1">
      <alignment horizontal="left" vertical="center" indent="1"/>
    </xf>
    <xf numFmtId="0" fontId="9" fillId="0" borderId="0" xfId="0" applyFont="1" applyAlignment="1">
      <alignment vertical="center" wrapText="1"/>
    </xf>
    <xf numFmtId="0" fontId="16" fillId="3" borderId="0" xfId="0" applyFont="1" applyFill="1" applyAlignment="1">
      <alignment vertical="center" wrapText="1"/>
    </xf>
    <xf numFmtId="164" fontId="14" fillId="3" borderId="0" xfId="0" applyNumberFormat="1" applyFont="1" applyFill="1" applyAlignment="1">
      <alignment horizontal="center" vertical="center"/>
    </xf>
    <xf numFmtId="164" fontId="7" fillId="3" borderId="0" xfId="0" applyNumberFormat="1" applyFont="1" applyFill="1" applyAlignment="1">
      <alignment vertical="center" wrapText="1"/>
    </xf>
    <xf numFmtId="164" fontId="7" fillId="3" borderId="0" xfId="0" applyNumberFormat="1" applyFont="1" applyFill="1" applyAlignment="1">
      <alignment horizontal="center" vertical="center" wrapText="1"/>
    </xf>
    <xf numFmtId="0" fontId="3" fillId="3" borderId="0" xfId="0" applyFont="1" applyFill="1" applyAlignment="1">
      <alignment vertical="center"/>
    </xf>
    <xf numFmtId="0" fontId="22" fillId="0" borderId="9" xfId="0" applyFont="1" applyBorder="1" applyAlignment="1">
      <alignment vertical="center" wrapText="1"/>
    </xf>
    <xf numFmtId="0" fontId="21" fillId="6" borderId="7" xfId="0" applyFont="1" applyFill="1" applyBorder="1" applyAlignment="1">
      <alignment horizontal="left"/>
    </xf>
    <xf numFmtId="0" fontId="22" fillId="6" borderId="9" xfId="0" applyFont="1" applyFill="1" applyBorder="1" applyAlignment="1">
      <alignment vertical="center" wrapText="1"/>
    </xf>
    <xf numFmtId="0" fontId="21" fillId="0" borderId="5" xfId="0" applyFont="1" applyBorder="1" applyAlignment="1">
      <alignment horizontal="left"/>
    </xf>
    <xf numFmtId="0" fontId="22" fillId="0" borderId="6" xfId="0" applyFont="1" applyBorder="1" applyAlignment="1">
      <alignment vertical="center" wrapText="1"/>
    </xf>
    <xf numFmtId="0" fontId="1" fillId="5" borderId="1" xfId="0" applyFont="1" applyFill="1" applyBorder="1"/>
    <xf numFmtId="164" fontId="6" fillId="4" borderId="6" xfId="0" applyNumberFormat="1" applyFont="1" applyFill="1" applyBorder="1" applyAlignment="1">
      <alignment horizontal="center" vertical="center" wrapText="1"/>
    </xf>
    <xf numFmtId="164" fontId="3" fillId="4" borderId="6" xfId="0" applyNumberFormat="1" applyFont="1" applyFill="1" applyBorder="1" applyAlignment="1">
      <alignment horizontal="center" vertical="center"/>
    </xf>
    <xf numFmtId="164" fontId="3" fillId="0" borderId="6" xfId="0" applyNumberFormat="1" applyFont="1" applyBorder="1" applyAlignment="1">
      <alignment horizontal="center" vertical="center"/>
    </xf>
    <xf numFmtId="10" fontId="3" fillId="0" borderId="6" xfId="0" applyNumberFormat="1" applyFont="1" applyBorder="1" applyAlignment="1">
      <alignment horizontal="center" vertical="center"/>
    </xf>
    <xf numFmtId="164" fontId="6" fillId="0" borderId="13" xfId="0" applyNumberFormat="1" applyFont="1" applyBorder="1" applyAlignment="1">
      <alignment horizontal="center" vertical="center"/>
    </xf>
    <xf numFmtId="164" fontId="11" fillId="0" borderId="6" xfId="0" applyNumberFormat="1" applyFont="1" applyBorder="1" applyAlignment="1">
      <alignment horizontal="center" vertical="center"/>
    </xf>
    <xf numFmtId="8" fontId="11" fillId="0" borderId="6" xfId="0" applyNumberFormat="1" applyFont="1" applyBorder="1" applyAlignment="1">
      <alignment horizontal="center" vertical="center"/>
    </xf>
    <xf numFmtId="164" fontId="6" fillId="4" borderId="6" xfId="0" applyNumberFormat="1" applyFont="1" applyFill="1" applyBorder="1" applyAlignment="1">
      <alignment horizontal="center" vertical="center"/>
    </xf>
    <xf numFmtId="0" fontId="6" fillId="4" borderId="6" xfId="0" applyFont="1" applyFill="1" applyBorder="1" applyAlignment="1">
      <alignment horizontal="center" vertical="center" wrapText="1"/>
    </xf>
    <xf numFmtId="0" fontId="19" fillId="3" borderId="0" xfId="0" applyFont="1" applyFill="1" applyAlignment="1">
      <alignment horizontal="center" vertical="center"/>
    </xf>
    <xf numFmtId="0" fontId="17" fillId="3" borderId="0" xfId="0" applyFont="1" applyFill="1" applyAlignment="1">
      <alignment horizontal="center"/>
    </xf>
    <xf numFmtId="0" fontId="14" fillId="3" borderId="0" xfId="0" applyFont="1" applyFill="1" applyAlignment="1">
      <alignment horizontal="center" vertical="center" wrapText="1"/>
    </xf>
    <xf numFmtId="0" fontId="21" fillId="6" borderId="5" xfId="0" applyFont="1" applyFill="1" applyBorder="1" applyAlignment="1">
      <alignment horizontal="left"/>
    </xf>
    <xf numFmtId="0" fontId="22" fillId="6" borderId="6" xfId="0" applyFont="1" applyFill="1" applyBorder="1" applyAlignment="1">
      <alignment vertical="center" wrapText="1"/>
    </xf>
    <xf numFmtId="0" fontId="0" fillId="9" borderId="2" xfId="0" applyFill="1" applyBorder="1"/>
    <xf numFmtId="0" fontId="22" fillId="9" borderId="4" xfId="0" applyFont="1" applyFill="1" applyBorder="1"/>
    <xf numFmtId="0" fontId="6" fillId="3" borderId="0" xfId="0" applyFont="1" applyFill="1" applyAlignment="1">
      <alignment horizontal="left" vertical="top" wrapText="1"/>
    </xf>
    <xf numFmtId="0" fontId="0" fillId="10" borderId="15" xfId="0" applyFill="1" applyBorder="1" applyAlignment="1">
      <alignment horizontal="center"/>
    </xf>
    <xf numFmtId="0" fontId="0" fillId="10" borderId="16" xfId="0" applyFill="1" applyBorder="1" applyAlignment="1">
      <alignment horizontal="center"/>
    </xf>
    <xf numFmtId="0" fontId="0" fillId="10" borderId="17" xfId="0" applyFill="1" applyBorder="1" applyAlignment="1">
      <alignment horizontal="center"/>
    </xf>
    <xf numFmtId="8" fontId="0" fillId="10" borderId="16" xfId="0" applyNumberFormat="1" applyFill="1" applyBorder="1" applyAlignment="1">
      <alignment horizontal="center"/>
    </xf>
    <xf numFmtId="0" fontId="0" fillId="10" borderId="12" xfId="0" applyFill="1" applyBorder="1" applyAlignment="1">
      <alignment horizontal="center"/>
    </xf>
    <xf numFmtId="4" fontId="0" fillId="0" borderId="11" xfId="0" applyNumberFormat="1" applyBorder="1" applyAlignment="1">
      <alignment horizontal="center"/>
    </xf>
    <xf numFmtId="0" fontId="1" fillId="10" borderId="15" xfId="0" applyFont="1" applyFill="1" applyBorder="1" applyAlignment="1">
      <alignment horizontal="center"/>
    </xf>
    <xf numFmtId="0" fontId="1" fillId="10" borderId="16" xfId="0" applyFont="1" applyFill="1" applyBorder="1" applyAlignment="1">
      <alignment horizontal="center"/>
    </xf>
    <xf numFmtId="10" fontId="3" fillId="0" borderId="0" xfId="0" applyNumberFormat="1" applyFont="1" applyAlignment="1">
      <alignment horizontal="center" vertical="center"/>
    </xf>
    <xf numFmtId="164" fontId="3" fillId="0" borderId="6" xfId="0" applyNumberFormat="1" applyFont="1" applyBorder="1" applyAlignment="1">
      <alignment horizontal="left" vertical="center" indent="1"/>
    </xf>
    <xf numFmtId="0" fontId="2" fillId="10" borderId="12" xfId="0" applyFont="1" applyFill="1" applyBorder="1"/>
    <xf numFmtId="0" fontId="1" fillId="10" borderId="12" xfId="0" applyFont="1" applyFill="1" applyBorder="1" applyAlignment="1">
      <alignment horizontal="center" wrapText="1"/>
    </xf>
    <xf numFmtId="4" fontId="1" fillId="8" borderId="11" xfId="0" applyNumberFormat="1" applyFont="1" applyFill="1" applyBorder="1" applyAlignment="1">
      <alignment horizontal="center"/>
    </xf>
    <xf numFmtId="0" fontId="3" fillId="3" borderId="0" xfId="0" applyFont="1" applyFill="1" applyAlignment="1">
      <alignment horizontal="center" vertical="center"/>
    </xf>
    <xf numFmtId="0" fontId="3" fillId="3" borderId="0" xfId="0" applyFont="1" applyFill="1" applyAlignment="1">
      <alignment vertical="top"/>
    </xf>
    <xf numFmtId="167" fontId="14" fillId="3" borderId="0" xfId="0" applyNumberFormat="1" applyFont="1" applyFill="1" applyAlignment="1">
      <alignment horizontal="center" vertical="center"/>
    </xf>
    <xf numFmtId="164" fontId="6" fillId="3" borderId="0" xfId="0" applyNumberFormat="1" applyFont="1" applyFill="1" applyAlignment="1">
      <alignment horizontal="left" vertical="center" wrapText="1" indent="1"/>
    </xf>
    <xf numFmtId="164" fontId="3" fillId="3" borderId="0" xfId="0" applyNumberFormat="1" applyFont="1" applyFill="1" applyAlignment="1">
      <alignment horizontal="left" vertical="center" indent="1"/>
    </xf>
    <xf numFmtId="166" fontId="3" fillId="3" borderId="0" xfId="0" applyNumberFormat="1" applyFont="1" applyFill="1" applyAlignment="1">
      <alignment horizontal="left" vertical="center" indent="1"/>
    </xf>
    <xf numFmtId="10" fontId="3" fillId="3" borderId="0" xfId="0" applyNumberFormat="1" applyFont="1" applyFill="1" applyAlignment="1">
      <alignment horizontal="left" vertical="center" indent="1"/>
    </xf>
    <xf numFmtId="0" fontId="17" fillId="3" borderId="0" xfId="0" applyFont="1" applyFill="1" applyAlignment="1">
      <alignment horizontal="center" wrapText="1"/>
    </xf>
    <xf numFmtId="0" fontId="14" fillId="3" borderId="0" xfId="0" applyFont="1" applyFill="1" applyAlignment="1">
      <alignment horizontal="left" vertical="center" wrapText="1" indent="1"/>
    </xf>
    <xf numFmtId="164" fontId="14" fillId="3" borderId="0" xfId="0" applyNumberFormat="1" applyFont="1" applyFill="1" applyAlignment="1">
      <alignment horizontal="left" vertical="center" indent="1"/>
    </xf>
    <xf numFmtId="166" fontId="3" fillId="3" borderId="0" xfId="0" applyNumberFormat="1" applyFont="1" applyFill="1" applyAlignment="1">
      <alignment horizontal="center" vertical="center"/>
    </xf>
    <xf numFmtId="164" fontId="17" fillId="3" borderId="0" xfId="0" applyNumberFormat="1" applyFont="1" applyFill="1" applyAlignment="1">
      <alignment horizontal="center" vertical="center" wrapText="1"/>
    </xf>
    <xf numFmtId="8" fontId="9" fillId="3" borderId="0" xfId="0" applyNumberFormat="1" applyFont="1" applyFill="1" applyAlignment="1">
      <alignment horizontal="center" vertical="center"/>
    </xf>
    <xf numFmtId="164" fontId="9" fillId="3" borderId="0" xfId="0" applyNumberFormat="1" applyFont="1" applyFill="1" applyAlignment="1">
      <alignment horizontal="center" vertical="center"/>
    </xf>
    <xf numFmtId="0" fontId="5" fillId="3" borderId="0" xfId="0" applyFont="1" applyFill="1" applyAlignment="1">
      <alignment horizontal="left" vertical="center" indent="1"/>
    </xf>
    <xf numFmtId="0" fontId="19" fillId="3" borderId="0" xfId="0" applyFont="1" applyFill="1" applyAlignment="1">
      <alignment horizontal="center"/>
    </xf>
    <xf numFmtId="0" fontId="15" fillId="3" borderId="0" xfId="0" applyFont="1" applyFill="1" applyAlignment="1">
      <alignment horizontal="center"/>
    </xf>
    <xf numFmtId="0" fontId="2" fillId="3" borderId="0" xfId="0" applyFont="1" applyFill="1" applyAlignment="1">
      <alignment horizontal="center" vertical="center" wrapText="1"/>
    </xf>
    <xf numFmtId="0" fontId="0" fillId="3" borderId="0" xfId="0" applyFill="1" applyAlignment="1">
      <alignment horizontal="center" vertical="center"/>
    </xf>
    <xf numFmtId="0" fontId="2" fillId="3" borderId="0" xfId="0" applyFont="1" applyFill="1" applyAlignment="1">
      <alignment horizontal="center" vertical="center"/>
    </xf>
    <xf numFmtId="10" fontId="3" fillId="0" borderId="6" xfId="2" applyNumberFormat="1" applyFont="1" applyFill="1" applyBorder="1" applyAlignment="1" applyProtection="1">
      <alignment horizontal="center" vertical="center"/>
    </xf>
    <xf numFmtId="164" fontId="3" fillId="12" borderId="0" xfId="0" applyNumberFormat="1" applyFont="1" applyFill="1" applyAlignment="1">
      <alignment horizontal="center" vertical="center"/>
    </xf>
    <xf numFmtId="10" fontId="3" fillId="12" borderId="0" xfId="0" applyNumberFormat="1" applyFont="1" applyFill="1" applyAlignment="1">
      <alignment horizontal="center" vertical="center"/>
    </xf>
    <xf numFmtId="164" fontId="3" fillId="13" borderId="0" xfId="0" applyNumberFormat="1" applyFont="1" applyFill="1" applyAlignment="1">
      <alignment horizontal="center" vertical="center"/>
    </xf>
    <xf numFmtId="10" fontId="3" fillId="13" borderId="0" xfId="0" applyNumberFormat="1" applyFont="1" applyFill="1" applyAlignment="1">
      <alignment horizontal="center" vertical="center"/>
    </xf>
    <xf numFmtId="164" fontId="3" fillId="7" borderId="2" xfId="0" applyNumberFormat="1" applyFont="1" applyFill="1" applyBorder="1" applyAlignment="1">
      <alignment horizontal="center" vertical="center"/>
    </xf>
    <xf numFmtId="164" fontId="3" fillId="7" borderId="3" xfId="0" applyNumberFormat="1" applyFont="1" applyFill="1" applyBorder="1" applyAlignment="1">
      <alignment horizontal="left" vertical="center" indent="1"/>
    </xf>
    <xf numFmtId="10" fontId="3" fillId="7" borderId="5" xfId="0" applyNumberFormat="1" applyFont="1" applyFill="1" applyBorder="1" applyAlignment="1">
      <alignment horizontal="center" vertical="center"/>
    </xf>
    <xf numFmtId="164" fontId="3" fillId="7" borderId="0" xfId="0" applyNumberFormat="1" applyFont="1" applyFill="1" applyAlignment="1">
      <alignment horizontal="left" vertical="center" indent="1"/>
    </xf>
    <xf numFmtId="10" fontId="3" fillId="7" borderId="7" xfId="0" applyNumberFormat="1" applyFont="1" applyFill="1" applyBorder="1" applyAlignment="1">
      <alignment horizontal="center" vertical="center"/>
    </xf>
    <xf numFmtId="10" fontId="3" fillId="7" borderId="4" xfId="0" applyNumberFormat="1" applyFont="1" applyFill="1" applyBorder="1" applyAlignment="1">
      <alignment horizontal="left" vertical="center" indent="1"/>
    </xf>
    <xf numFmtId="0" fontId="15" fillId="14" borderId="3" xfId="0" applyFont="1" applyFill="1" applyBorder="1" applyAlignment="1">
      <alignment horizontal="center"/>
    </xf>
    <xf numFmtId="0" fontId="15" fillId="14" borderId="4" xfId="0" applyFont="1" applyFill="1" applyBorder="1" applyAlignment="1">
      <alignment horizontal="center"/>
    </xf>
    <xf numFmtId="0" fontId="2" fillId="14" borderId="0" xfId="0" applyFont="1" applyFill="1" applyAlignment="1">
      <alignment horizontal="center"/>
    </xf>
    <xf numFmtId="0" fontId="2" fillId="14" borderId="0" xfId="0" applyFont="1" applyFill="1" applyAlignment="1">
      <alignment horizontal="center" wrapText="1"/>
    </xf>
    <xf numFmtId="0" fontId="2" fillId="14" borderId="6" xfId="0" applyFont="1" applyFill="1" applyBorder="1" applyAlignment="1">
      <alignment horizontal="center" vertical="center" wrapText="1"/>
    </xf>
    <xf numFmtId="164" fontId="0" fillId="14" borderId="0" xfId="0" applyNumberFormat="1" applyFill="1" applyAlignment="1">
      <alignment horizontal="center"/>
    </xf>
    <xf numFmtId="164" fontId="2" fillId="14" borderId="0" xfId="0" applyNumberFormat="1" applyFont="1" applyFill="1" applyAlignment="1">
      <alignment horizontal="center" wrapText="1"/>
    </xf>
    <xf numFmtId="0" fontId="0" fillId="14" borderId="6" xfId="0" applyFill="1" applyBorder="1" applyAlignment="1">
      <alignment horizontal="center" vertical="center"/>
    </xf>
    <xf numFmtId="0" fontId="0" fillId="14" borderId="0" xfId="0" applyFill="1"/>
    <xf numFmtId="0" fontId="0" fillId="14" borderId="0" xfId="0" applyFill="1" applyAlignment="1">
      <alignment wrapText="1"/>
    </xf>
    <xf numFmtId="0" fontId="2" fillId="14" borderId="6" xfId="0" applyFont="1" applyFill="1" applyBorder="1" applyAlignment="1">
      <alignment horizontal="center" vertical="center"/>
    </xf>
    <xf numFmtId="0" fontId="0" fillId="14" borderId="8" xfId="0" applyFill="1" applyBorder="1"/>
    <xf numFmtId="0" fontId="0" fillId="14" borderId="9" xfId="0" applyFill="1" applyBorder="1"/>
    <xf numFmtId="0" fontId="3" fillId="11" borderId="6" xfId="0" applyFont="1" applyFill="1" applyBorder="1"/>
    <xf numFmtId="0" fontId="4" fillId="2" borderId="0" xfId="0" applyFont="1" applyFill="1" applyAlignment="1">
      <alignment horizontal="left" vertical="center"/>
    </xf>
    <xf numFmtId="0" fontId="15" fillId="14" borderId="2" xfId="0" applyFont="1" applyFill="1" applyBorder="1" applyAlignment="1">
      <alignment horizontal="left" vertical="center"/>
    </xf>
    <xf numFmtId="0" fontId="2" fillId="14" borderId="5" xfId="0" applyFont="1" applyFill="1" applyBorder="1" applyAlignment="1">
      <alignment horizontal="left" vertical="center"/>
    </xf>
    <xf numFmtId="164" fontId="0" fillId="14" borderId="5" xfId="0" applyNumberFormat="1" applyFill="1" applyBorder="1" applyAlignment="1">
      <alignment horizontal="left" vertical="center"/>
    </xf>
    <xf numFmtId="0" fontId="0" fillId="14" borderId="5" xfId="0" applyFill="1" applyBorder="1" applyAlignment="1">
      <alignment horizontal="left" vertical="center"/>
    </xf>
    <xf numFmtId="0" fontId="0" fillId="14" borderId="7" xfId="0" applyFill="1" applyBorder="1" applyAlignment="1">
      <alignment horizontal="left" vertical="center"/>
    </xf>
    <xf numFmtId="164" fontId="6" fillId="0" borderId="12" xfId="0" applyNumberFormat="1" applyFont="1" applyBorder="1" applyAlignment="1">
      <alignment horizontal="center" vertical="center"/>
    </xf>
    <xf numFmtId="0" fontId="17" fillId="0" borderId="0" xfId="0" applyFont="1" applyAlignment="1">
      <alignment horizontal="center"/>
    </xf>
    <xf numFmtId="0" fontId="21" fillId="15" borderId="5" xfId="0" applyFont="1" applyFill="1" applyBorder="1" applyAlignment="1">
      <alignment horizontal="left"/>
    </xf>
    <xf numFmtId="170" fontId="0" fillId="0" borderId="0" xfId="3" applyNumberFormat="1" applyFont="1" applyAlignment="1">
      <alignment horizontal="center"/>
    </xf>
    <xf numFmtId="0" fontId="1" fillId="3" borderId="0" xfId="0" applyFont="1" applyFill="1"/>
    <xf numFmtId="0" fontId="9" fillId="3" borderId="0" xfId="0" applyFont="1" applyFill="1" applyAlignment="1">
      <alignment horizontal="left" vertical="center" wrapText="1"/>
    </xf>
    <xf numFmtId="0" fontId="1" fillId="4" borderId="1" xfId="0" applyFont="1" applyFill="1" applyBorder="1" applyAlignment="1">
      <alignment wrapText="1"/>
    </xf>
    <xf numFmtId="165" fontId="3" fillId="3" borderId="0" xfId="0" applyNumberFormat="1" applyFont="1" applyFill="1"/>
    <xf numFmtId="164" fontId="6" fillId="16" borderId="15" xfId="0" applyNumberFormat="1" applyFont="1" applyFill="1" applyBorder="1" applyAlignment="1" applyProtection="1">
      <alignment horizontal="center" vertical="center"/>
      <protection locked="0"/>
    </xf>
    <xf numFmtId="4" fontId="6" fillId="16" borderId="13" xfId="0" applyNumberFormat="1" applyFont="1" applyFill="1" applyBorder="1" applyAlignment="1" applyProtection="1">
      <alignment horizontal="center" wrapText="1"/>
      <protection locked="0"/>
    </xf>
    <xf numFmtId="4" fontId="6" fillId="16" borderId="13" xfId="0" applyNumberFormat="1" applyFont="1" applyFill="1" applyBorder="1" applyAlignment="1" applyProtection="1">
      <alignment horizontal="center"/>
      <protection locked="0"/>
    </xf>
    <xf numFmtId="164" fontId="6" fillId="16" borderId="12" xfId="0" applyNumberFormat="1" applyFont="1" applyFill="1" applyBorder="1" applyAlignment="1" applyProtection="1">
      <alignment horizontal="center" vertical="center" wrapText="1"/>
      <protection locked="0"/>
    </xf>
    <xf numFmtId="164" fontId="6" fillId="16" borderId="12" xfId="0" applyNumberFormat="1" applyFont="1" applyFill="1" applyBorder="1" applyAlignment="1" applyProtection="1">
      <alignment horizontal="center" vertical="center"/>
      <protection locked="0"/>
    </xf>
    <xf numFmtId="4" fontId="6" fillId="17" borderId="13" xfId="0" applyNumberFormat="1" applyFont="1" applyFill="1" applyBorder="1" applyAlignment="1" applyProtection="1">
      <alignment horizontal="center" wrapText="1"/>
      <protection locked="0"/>
    </xf>
    <xf numFmtId="168" fontId="6" fillId="17" borderId="17" xfId="0" applyNumberFormat="1" applyFont="1" applyFill="1" applyBorder="1" applyAlignment="1" applyProtection="1">
      <alignment horizontal="center" vertical="center"/>
      <protection locked="0"/>
    </xf>
    <xf numFmtId="168" fontId="6" fillId="17" borderId="12" xfId="0" applyNumberFormat="1" applyFont="1" applyFill="1" applyBorder="1" applyAlignment="1" applyProtection="1">
      <alignment horizontal="center" vertical="center"/>
      <protection locked="0"/>
    </xf>
    <xf numFmtId="164" fontId="3" fillId="4" borderId="5" xfId="0" applyNumberFormat="1" applyFont="1" applyFill="1" applyBorder="1" applyAlignment="1">
      <alignment horizontal="left" vertical="center"/>
    </xf>
    <xf numFmtId="0" fontId="6" fillId="4" borderId="5" xfId="0" applyFont="1" applyFill="1" applyBorder="1" applyAlignment="1">
      <alignment horizontal="left" vertical="center" wrapText="1"/>
    </xf>
    <xf numFmtId="164" fontId="6" fillId="4" borderId="5" xfId="0" applyNumberFormat="1" applyFont="1" applyFill="1" applyBorder="1" applyAlignment="1">
      <alignment horizontal="left" vertical="center"/>
    </xf>
    <xf numFmtId="0" fontId="21" fillId="4" borderId="0" xfId="0" applyFont="1" applyFill="1" applyAlignment="1">
      <alignment horizontal="left" vertical="top"/>
    </xf>
    <xf numFmtId="164" fontId="6" fillId="4" borderId="0" xfId="0" applyNumberFormat="1" applyFont="1" applyFill="1" applyAlignment="1">
      <alignment horizontal="left" vertical="center" indent="1"/>
    </xf>
    <xf numFmtId="164" fontId="3" fillId="4" borderId="0" xfId="0" applyNumberFormat="1" applyFont="1" applyFill="1" applyAlignment="1">
      <alignment horizontal="left" vertical="center" indent="1"/>
    </xf>
    <xf numFmtId="8" fontId="3" fillId="4" borderId="0" xfId="0" applyNumberFormat="1" applyFont="1" applyFill="1" applyAlignment="1">
      <alignment horizontal="left" vertical="center" indent="1"/>
    </xf>
    <xf numFmtId="0" fontId="6" fillId="4" borderId="5" xfId="0" applyFont="1" applyFill="1" applyBorder="1" applyAlignment="1">
      <alignment horizontal="left" vertical="center"/>
    </xf>
    <xf numFmtId="164" fontId="14" fillId="4" borderId="5" xfId="0" applyNumberFormat="1" applyFont="1" applyFill="1" applyBorder="1" applyAlignment="1">
      <alignment horizontal="left" vertical="center"/>
    </xf>
    <xf numFmtId="164" fontId="14" fillId="4" borderId="0" xfId="0" applyNumberFormat="1" applyFont="1" applyFill="1" applyAlignment="1">
      <alignment horizontal="left" vertical="center" indent="1"/>
    </xf>
    <xf numFmtId="0" fontId="14" fillId="4" borderId="0" xfId="0" applyFont="1" applyFill="1" applyAlignment="1">
      <alignment horizontal="left" vertical="center" wrapText="1" indent="1"/>
    </xf>
    <xf numFmtId="0" fontId="3" fillId="4" borderId="0" xfId="0" applyFont="1" applyFill="1" applyAlignment="1">
      <alignment horizontal="left" vertical="center" wrapText="1" indent="1"/>
    </xf>
    <xf numFmtId="0" fontId="6" fillId="4" borderId="0" xfId="0" applyFont="1" applyFill="1" applyAlignment="1">
      <alignment horizontal="left" vertical="center" wrapText="1" indent="1"/>
    </xf>
    <xf numFmtId="0" fontId="1" fillId="4" borderId="0" xfId="0" applyFont="1" applyFill="1"/>
    <xf numFmtId="0" fontId="2" fillId="4" borderId="0" xfId="0" applyFont="1" applyFill="1" applyAlignment="1">
      <alignment horizontal="left"/>
    </xf>
    <xf numFmtId="164" fontId="6" fillId="4" borderId="5" xfId="0" applyNumberFormat="1" applyFont="1" applyFill="1" applyBorder="1" applyAlignment="1">
      <alignment horizontal="left" vertical="center" wrapText="1"/>
    </xf>
    <xf numFmtId="164" fontId="6" fillId="4" borderId="0" xfId="0" applyNumberFormat="1" applyFont="1" applyFill="1" applyAlignment="1">
      <alignment vertical="center"/>
    </xf>
    <xf numFmtId="10" fontId="3" fillId="4" borderId="0" xfId="0" applyNumberFormat="1" applyFont="1" applyFill="1" applyAlignment="1">
      <alignment horizontal="center" vertical="center"/>
    </xf>
    <xf numFmtId="165" fontId="6" fillId="4" borderId="12" xfId="0" applyNumberFormat="1" applyFont="1" applyFill="1" applyBorder="1" applyAlignment="1" applyProtection="1">
      <alignment horizontal="center" vertical="center"/>
      <protection locked="0"/>
    </xf>
    <xf numFmtId="165" fontId="6" fillId="4" borderId="12" xfId="0" applyNumberFormat="1" applyFont="1" applyFill="1" applyBorder="1" applyAlignment="1" applyProtection="1">
      <alignment horizontal="center"/>
      <protection locked="0"/>
    </xf>
    <xf numFmtId="0" fontId="3" fillId="4" borderId="0" xfId="0" applyFont="1" applyFill="1"/>
    <xf numFmtId="0" fontId="14" fillId="4" borderId="5" xfId="0" applyFont="1" applyFill="1" applyBorder="1" applyAlignment="1">
      <alignment horizontal="left" vertical="center" wrapText="1"/>
    </xf>
    <xf numFmtId="164" fontId="14" fillId="4" borderId="0" xfId="0" applyNumberFormat="1" applyFont="1" applyFill="1" applyAlignment="1">
      <alignment horizontal="center" vertical="center"/>
    </xf>
    <xf numFmtId="0" fontId="3" fillId="4" borderId="5" xfId="0" applyFont="1" applyFill="1" applyBorder="1" applyAlignment="1">
      <alignment horizontal="left" vertical="center" wrapText="1"/>
    </xf>
    <xf numFmtId="164" fontId="14" fillId="4" borderId="0" xfId="0" applyNumberFormat="1" applyFont="1" applyFill="1" applyAlignment="1">
      <alignment horizontal="left" vertical="top"/>
    </xf>
    <xf numFmtId="10" fontId="3" fillId="4" borderId="0" xfId="0" applyNumberFormat="1" applyFont="1" applyFill="1" applyAlignment="1">
      <alignment horizontal="center" vertical="top"/>
    </xf>
    <xf numFmtId="164" fontId="6" fillId="4" borderId="0" xfId="0" applyNumberFormat="1" applyFont="1" applyFill="1" applyAlignment="1">
      <alignment horizontal="left" vertical="top"/>
    </xf>
    <xf numFmtId="0" fontId="6" fillId="4" borderId="7" xfId="0" applyFont="1" applyFill="1" applyBorder="1" applyAlignment="1">
      <alignment horizontal="left" vertical="center" wrapText="1"/>
    </xf>
    <xf numFmtId="0" fontId="9" fillId="3" borderId="0" xfId="0" applyFont="1" applyFill="1" applyAlignment="1">
      <alignment vertical="center" wrapText="1"/>
    </xf>
    <xf numFmtId="0" fontId="6" fillId="3" borderId="0" xfId="0" applyFont="1" applyFill="1" applyAlignment="1">
      <alignment horizontal="center" vertical="center" wrapText="1"/>
    </xf>
    <xf numFmtId="164" fontId="3" fillId="7" borderId="6" xfId="0" applyNumberFormat="1" applyFont="1" applyFill="1" applyBorder="1" applyAlignment="1">
      <alignment horizontal="left" vertical="center" indent="1"/>
    </xf>
    <xf numFmtId="164" fontId="3" fillId="7" borderId="8" xfId="0" applyNumberFormat="1" applyFont="1" applyFill="1" applyBorder="1" applyAlignment="1">
      <alignment horizontal="left" vertical="center" indent="1"/>
    </xf>
    <xf numFmtId="164" fontId="3" fillId="7" borderId="9" xfId="0" applyNumberFormat="1" applyFont="1" applyFill="1" applyBorder="1" applyAlignment="1">
      <alignment horizontal="left" vertical="center" indent="1"/>
    </xf>
    <xf numFmtId="164" fontId="6" fillId="3" borderId="0" xfId="0" applyNumberFormat="1" applyFont="1" applyFill="1" applyAlignment="1">
      <alignment horizontal="center" vertical="center" wrapText="1"/>
    </xf>
    <xf numFmtId="10" fontId="3" fillId="4" borderId="5" xfId="0" applyNumberFormat="1" applyFont="1" applyFill="1" applyBorder="1" applyAlignment="1">
      <alignment horizontal="left" vertical="center"/>
    </xf>
    <xf numFmtId="10" fontId="3" fillId="4" borderId="0" xfId="0" applyNumberFormat="1" applyFont="1" applyFill="1" applyAlignment="1">
      <alignment horizontal="left" vertical="center" indent="1"/>
    </xf>
    <xf numFmtId="9" fontId="3" fillId="4" borderId="0" xfId="0" applyNumberFormat="1" applyFont="1" applyFill="1" applyAlignment="1">
      <alignment horizontal="left" vertical="center" indent="1"/>
    </xf>
    <xf numFmtId="166" fontId="3" fillId="4" borderId="0" xfId="0" applyNumberFormat="1" applyFont="1" applyFill="1" applyAlignment="1">
      <alignment horizontal="center" vertical="center"/>
    </xf>
    <xf numFmtId="164" fontId="6" fillId="3" borderId="0" xfId="0" applyNumberFormat="1" applyFont="1" applyFill="1" applyAlignment="1">
      <alignment horizontal="left" vertical="center" indent="1"/>
    </xf>
    <xf numFmtId="0" fontId="1" fillId="2" borderId="0" xfId="0" applyFont="1" applyFill="1"/>
    <xf numFmtId="164" fontId="6" fillId="0" borderId="0" xfId="0" applyNumberFormat="1" applyFont="1" applyAlignment="1">
      <alignment horizontal="left" vertical="center" indent="1"/>
    </xf>
    <xf numFmtId="0" fontId="1" fillId="0" borderId="0" xfId="0" applyFont="1"/>
    <xf numFmtId="0" fontId="1" fillId="4" borderId="8" xfId="0" applyFont="1" applyFill="1" applyBorder="1"/>
    <xf numFmtId="0" fontId="1" fillId="3" borderId="0" xfId="0" applyFont="1" applyFill="1" applyAlignment="1">
      <alignment horizontal="left" vertical="center"/>
    </xf>
    <xf numFmtId="43" fontId="1" fillId="3" borderId="0" xfId="4" applyFont="1" applyFill="1"/>
    <xf numFmtId="0" fontId="1" fillId="0" borderId="0" xfId="0" applyFont="1" applyAlignment="1">
      <alignment horizontal="left" vertical="center"/>
    </xf>
    <xf numFmtId="0" fontId="1" fillId="2" borderId="0" xfId="0" applyFont="1" applyFill="1" applyAlignment="1">
      <alignment horizontal="left" vertical="center"/>
    </xf>
    <xf numFmtId="164" fontId="1" fillId="14" borderId="5" xfId="0" applyNumberFormat="1" applyFont="1" applyFill="1" applyBorder="1" applyAlignment="1">
      <alignment horizontal="left" vertical="center"/>
    </xf>
    <xf numFmtId="164" fontId="1" fillId="14" borderId="0" xfId="0" applyNumberFormat="1" applyFont="1" applyFill="1" applyAlignment="1">
      <alignment horizontal="center"/>
    </xf>
    <xf numFmtId="0" fontId="1" fillId="14" borderId="6" xfId="0" applyFont="1" applyFill="1" applyBorder="1" applyAlignment="1">
      <alignment horizontal="center" vertical="center"/>
    </xf>
    <xf numFmtId="0" fontId="1" fillId="3" borderId="0" xfId="0" applyFont="1" applyFill="1" applyAlignment="1">
      <alignment horizontal="center" vertical="center"/>
    </xf>
    <xf numFmtId="0" fontId="1" fillId="5" borderId="0" xfId="0" applyFont="1" applyFill="1"/>
    <xf numFmtId="0" fontId="1" fillId="5" borderId="1" xfId="0" applyFont="1" applyFill="1" applyBorder="1" applyAlignment="1">
      <alignment horizontal="center"/>
    </xf>
    <xf numFmtId="0" fontId="1" fillId="5" borderId="10" xfId="0" applyFont="1" applyFill="1" applyBorder="1"/>
    <xf numFmtId="0" fontId="1" fillId="5" borderId="10" xfId="0" applyFont="1" applyFill="1" applyBorder="1" applyAlignment="1">
      <alignment horizontal="center"/>
    </xf>
    <xf numFmtId="0" fontId="1" fillId="5" borderId="11" xfId="0" applyFont="1" applyFill="1" applyBorder="1"/>
    <xf numFmtId="0" fontId="1" fillId="0" borderId="5" xfId="0" applyFont="1" applyBorder="1"/>
    <xf numFmtId="0" fontId="1" fillId="0" borderId="7" xfId="0" applyFont="1" applyBorder="1"/>
    <xf numFmtId="0" fontId="9" fillId="9" borderId="5" xfId="0" applyFont="1" applyFill="1" applyBorder="1" applyAlignment="1">
      <alignment horizontal="left" vertical="center" wrapText="1"/>
    </xf>
    <xf numFmtId="169" fontId="9" fillId="9" borderId="1" xfId="0" applyNumberFormat="1" applyFont="1" applyFill="1" applyBorder="1" applyAlignment="1">
      <alignment horizontal="center" vertical="center"/>
    </xf>
    <xf numFmtId="169" fontId="9" fillId="9" borderId="1" xfId="0" applyNumberFormat="1" applyFont="1" applyFill="1" applyBorder="1" applyAlignment="1">
      <alignment horizontal="center"/>
    </xf>
    <xf numFmtId="164" fontId="9" fillId="9" borderId="5" xfId="0" applyNumberFormat="1" applyFont="1" applyFill="1" applyBorder="1" applyAlignment="1">
      <alignment horizontal="left" vertical="center"/>
    </xf>
    <xf numFmtId="0" fontId="9" fillId="9" borderId="5" xfId="0" applyFont="1" applyFill="1" applyBorder="1" applyAlignment="1">
      <alignment horizontal="left" vertical="center"/>
    </xf>
    <xf numFmtId="164" fontId="9" fillId="9" borderId="5" xfId="0" applyNumberFormat="1" applyFont="1" applyFill="1" applyBorder="1" applyAlignment="1">
      <alignment horizontal="left" vertical="center" wrapText="1"/>
    </xf>
    <xf numFmtId="0" fontId="23" fillId="9" borderId="20" xfId="0" applyFont="1" applyFill="1" applyBorder="1" applyAlignment="1">
      <alignment horizontal="left" vertical="center" wrapText="1"/>
    </xf>
    <xf numFmtId="169" fontId="23" fillId="9" borderId="19" xfId="0" applyNumberFormat="1" applyFont="1" applyFill="1" applyBorder="1" applyAlignment="1">
      <alignment horizontal="center" vertical="center"/>
    </xf>
    <xf numFmtId="0" fontId="1" fillId="3" borderId="12" xfId="0" applyFont="1" applyFill="1" applyBorder="1" applyAlignment="1">
      <alignment horizontal="center"/>
    </xf>
    <xf numFmtId="0" fontId="20" fillId="4" borderId="0" xfId="1" applyFill="1" applyAlignment="1" applyProtection="1"/>
    <xf numFmtId="0" fontId="23" fillId="9" borderId="14" xfId="0" applyFont="1" applyFill="1" applyBorder="1" applyAlignment="1">
      <alignment horizontal="center" vertical="center" wrapText="1"/>
    </xf>
    <xf numFmtId="0" fontId="23" fillId="9" borderId="13" xfId="0" applyFont="1" applyFill="1" applyBorder="1" applyAlignment="1">
      <alignment horizontal="center" vertical="center" wrapText="1"/>
    </xf>
    <xf numFmtId="0" fontId="6" fillId="0" borderId="14" xfId="0" applyFont="1" applyBorder="1" applyAlignment="1">
      <alignment horizontal="left" vertical="center"/>
    </xf>
    <xf numFmtId="0" fontId="6" fillId="0" borderId="18" xfId="0" applyFont="1" applyBorder="1" applyAlignment="1">
      <alignment horizontal="left" vertical="center"/>
    </xf>
    <xf numFmtId="0" fontId="6" fillId="0" borderId="13" xfId="0" applyFont="1" applyBorder="1" applyAlignment="1">
      <alignment horizontal="left" vertical="center"/>
    </xf>
    <xf numFmtId="0" fontId="6" fillId="0" borderId="14" xfId="0" applyFont="1" applyBorder="1" applyAlignment="1">
      <alignment horizontal="center" vertical="center" wrapText="1"/>
    </xf>
    <xf numFmtId="0" fontId="6" fillId="0" borderId="18" xfId="0" applyFont="1" applyBorder="1" applyAlignment="1">
      <alignment horizontal="center" vertical="center" wrapText="1"/>
    </xf>
    <xf numFmtId="0" fontId="6" fillId="0" borderId="13" xfId="0" applyFont="1" applyBorder="1" applyAlignment="1">
      <alignment horizontal="center" vertical="center" wrapText="1"/>
    </xf>
    <xf numFmtId="0" fontId="6" fillId="4" borderId="5" xfId="0" applyFont="1" applyFill="1" applyBorder="1" applyAlignment="1">
      <alignment horizontal="left" vertical="center" wrapText="1"/>
    </xf>
    <xf numFmtId="0" fontId="6" fillId="4" borderId="0" xfId="0" applyFont="1" applyFill="1" applyAlignment="1">
      <alignment horizontal="left" vertical="center" wrapText="1"/>
    </xf>
    <xf numFmtId="164" fontId="9" fillId="17" borderId="2" xfId="0" applyNumberFormat="1" applyFont="1" applyFill="1" applyBorder="1" applyAlignment="1">
      <alignment horizontal="left" vertical="center" wrapText="1"/>
    </xf>
    <xf numFmtId="164" fontId="9" fillId="17" borderId="3" xfId="0" applyNumberFormat="1" applyFont="1" applyFill="1" applyBorder="1" applyAlignment="1">
      <alignment horizontal="left" vertical="center" wrapText="1"/>
    </xf>
    <xf numFmtId="164" fontId="9" fillId="17" borderId="4" xfId="0" applyNumberFormat="1" applyFont="1" applyFill="1" applyBorder="1" applyAlignment="1">
      <alignment horizontal="left" vertical="center" wrapText="1"/>
    </xf>
    <xf numFmtId="164" fontId="9" fillId="17" borderId="7" xfId="0" applyNumberFormat="1" applyFont="1" applyFill="1" applyBorder="1" applyAlignment="1">
      <alignment horizontal="left" vertical="center" wrapText="1"/>
    </xf>
    <xf numFmtId="164" fontId="9" fillId="17" borderId="8" xfId="0" applyNumberFormat="1" applyFont="1" applyFill="1" applyBorder="1" applyAlignment="1">
      <alignment horizontal="left" vertical="center" wrapText="1"/>
    </xf>
    <xf numFmtId="164" fontId="9" fillId="17" borderId="9" xfId="0" applyNumberFormat="1" applyFont="1" applyFill="1" applyBorder="1" applyAlignment="1">
      <alignment horizontal="left" vertical="center" wrapText="1"/>
    </xf>
    <xf numFmtId="164" fontId="3" fillId="4" borderId="5" xfId="0" applyNumberFormat="1" applyFont="1" applyFill="1" applyBorder="1" applyAlignment="1">
      <alignment horizontal="left" vertical="center"/>
    </xf>
    <xf numFmtId="164" fontId="3" fillId="4" borderId="0" xfId="0" applyNumberFormat="1" applyFont="1" applyFill="1" applyAlignment="1">
      <alignment horizontal="left" vertical="center"/>
    </xf>
    <xf numFmtId="164" fontId="3" fillId="4" borderId="6" xfId="0" applyNumberFormat="1" applyFont="1" applyFill="1" applyBorder="1" applyAlignment="1">
      <alignment horizontal="left" vertical="center"/>
    </xf>
    <xf numFmtId="164" fontId="6" fillId="4" borderId="7" xfId="0" applyNumberFormat="1" applyFont="1" applyFill="1" applyBorder="1" applyAlignment="1">
      <alignment horizontal="left" vertical="center"/>
    </xf>
    <xf numFmtId="164" fontId="6" fillId="4" borderId="8" xfId="0" applyNumberFormat="1" applyFont="1" applyFill="1" applyBorder="1" applyAlignment="1">
      <alignment horizontal="left" vertical="center"/>
    </xf>
    <xf numFmtId="164" fontId="6" fillId="4" borderId="9" xfId="0" applyNumberFormat="1" applyFont="1" applyFill="1" applyBorder="1" applyAlignment="1">
      <alignment horizontal="left" vertical="center"/>
    </xf>
    <xf numFmtId="0" fontId="7" fillId="3" borderId="24" xfId="0" applyFont="1" applyFill="1" applyBorder="1" applyAlignment="1">
      <alignment horizontal="center" vertical="center" wrapText="1"/>
    </xf>
    <xf numFmtId="0" fontId="7" fillId="3" borderId="0" xfId="0" applyFont="1" applyFill="1" applyAlignment="1">
      <alignment horizontal="center" vertical="center" wrapText="1"/>
    </xf>
    <xf numFmtId="0" fontId="7" fillId="3" borderId="25" xfId="0" applyFont="1" applyFill="1" applyBorder="1" applyAlignment="1">
      <alignment horizontal="center" vertical="center" wrapText="1"/>
    </xf>
    <xf numFmtId="0" fontId="7" fillId="3" borderId="21" xfId="0" applyFont="1" applyFill="1" applyBorder="1" applyAlignment="1">
      <alignment horizontal="center" vertical="center" wrapText="1"/>
    </xf>
    <xf numFmtId="0" fontId="7" fillId="3" borderId="22" xfId="0" applyFont="1" applyFill="1" applyBorder="1" applyAlignment="1">
      <alignment horizontal="center" vertical="center" wrapText="1"/>
    </xf>
    <xf numFmtId="0" fontId="7" fillId="3" borderId="23" xfId="0" applyFont="1" applyFill="1" applyBorder="1" applyAlignment="1">
      <alignment horizontal="center" vertical="center" wrapText="1"/>
    </xf>
    <xf numFmtId="0" fontId="9" fillId="3" borderId="26" xfId="0" applyFont="1" applyFill="1" applyBorder="1" applyAlignment="1">
      <alignment horizontal="center" vertical="center" wrapText="1"/>
    </xf>
    <xf numFmtId="0" fontId="9" fillId="3" borderId="27" xfId="0" applyFont="1" applyFill="1" applyBorder="1" applyAlignment="1">
      <alignment horizontal="center" vertical="center" wrapText="1"/>
    </xf>
    <xf numFmtId="0" fontId="9" fillId="3" borderId="28" xfId="0" applyFont="1" applyFill="1" applyBorder="1" applyAlignment="1">
      <alignment horizontal="center" vertical="center" wrapText="1"/>
    </xf>
    <xf numFmtId="164" fontId="9" fillId="16" borderId="7" xfId="0" applyNumberFormat="1" applyFont="1" applyFill="1" applyBorder="1" applyAlignment="1">
      <alignment horizontal="center" vertical="center" wrapText="1"/>
    </xf>
    <xf numFmtId="164" fontId="9" fillId="16" borderId="8" xfId="0" applyNumberFormat="1" applyFont="1" applyFill="1" applyBorder="1" applyAlignment="1">
      <alignment horizontal="center" vertical="center" wrapText="1"/>
    </xf>
    <xf numFmtId="164" fontId="9" fillId="16" borderId="9" xfId="0" applyNumberFormat="1" applyFont="1" applyFill="1" applyBorder="1" applyAlignment="1">
      <alignment horizontal="center" vertical="center" wrapText="1"/>
    </xf>
    <xf numFmtId="0" fontId="7" fillId="0" borderId="0" xfId="0" applyFont="1" applyAlignment="1">
      <alignment horizontal="center"/>
    </xf>
  </cellXfs>
  <cellStyles count="6">
    <cellStyle name="Comma" xfId="4" builtinId="3"/>
    <cellStyle name="Comma 2" xfId="3" xr:uid="{00000000-0005-0000-0000-000000000000}"/>
    <cellStyle name="Hyperlink" xfId="1" builtinId="8"/>
    <cellStyle name="Normal" xfId="0" builtinId="0"/>
    <cellStyle name="Normal 2" xfId="5" xr:uid="{19B09266-831D-4CA3-AD7C-399A747B07F1}"/>
    <cellStyle name="Percent" xfId="2" builtinId="5"/>
  </cellStyles>
  <dxfs count="1">
    <dxf>
      <fill>
        <patternFill>
          <bgColor theme="5" tint="0.39994506668294322"/>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F8EED8"/>
      <rgbColor rgb="00FFFF00"/>
      <rgbColor rgb="00FF00FF"/>
      <rgbColor rgb="0000FFFF"/>
      <rgbColor rgb="00800000"/>
      <rgbColor rgb="00008000"/>
      <rgbColor rgb="00000080"/>
      <rgbColor rgb="00808000"/>
      <rgbColor rgb="00800080"/>
      <rgbColor rgb="00008080"/>
      <rgbColor rgb="00C3CBCB"/>
      <rgbColor rgb="00777777"/>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F0DAB2"/>
      <rgbColor rgb="00F8EED8"/>
      <rgbColor rgb="0099CCFF"/>
      <rgbColor rgb="00FCF9EC"/>
      <rgbColor rgb="00EAEAEA"/>
      <rgbColor rgb="00FBF8EB"/>
      <rgbColor rgb="00C3D2E5"/>
      <rgbColor rgb="0033CCCC"/>
      <rgbColor rgb="0099CC00"/>
      <rgbColor rgb="00FFCC00"/>
      <rgbColor rgb="00FF9900"/>
      <rgbColor rgb="00FF6600"/>
      <rgbColor rgb="004B6B85"/>
      <rgbColor rgb="00757A8B"/>
      <rgbColor rgb="00003366"/>
      <rgbColor rgb="00339966"/>
      <rgbColor rgb="00003300"/>
      <rgbColor rgb="00333300"/>
      <rgbColor rgb="00993300"/>
      <rgbColor rgb="00DDDDDD"/>
      <rgbColor rgb="00333399"/>
      <rgbColor rgb="00333333"/>
    </indexedColors>
    <mruColors>
      <color rgb="FFB7EAB0"/>
      <color rgb="FFEEA8E9"/>
      <color rgb="FFE67ADE"/>
      <color rgb="FFFFCBC5"/>
      <color rgb="FFCCCCFF"/>
      <color rgb="FFF4FF8F"/>
      <color rgb="FFF8FFB9"/>
      <color rgb="FFF4C8D8"/>
      <color rgb="FFF9FFC5"/>
      <color rgb="FF9F403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0</xdr:colOff>
      <xdr:row>6</xdr:row>
      <xdr:rowOff>209550</xdr:rowOff>
    </xdr:to>
    <xdr:pic>
      <xdr:nvPicPr>
        <xdr:cNvPr id="7" name="Picture 2">
          <a:extLst>
            <a:ext uri="{FF2B5EF4-FFF2-40B4-BE49-F238E27FC236}">
              <a16:creationId xmlns:a16="http://schemas.microsoft.com/office/drawing/2014/main" id="{FE4D8C48-3C24-1215-91E5-B1EE67AAA466}"/>
            </a:ext>
            <a:ext uri="{147F2762-F138-4A5C-976F-8EAC2B608ADB}">
              <a16:predDERef xmlns:a16="http://schemas.microsoft.com/office/drawing/2014/main" pred="{889343D2-0B38-48E7-9751-2CD361743E1D}"/>
            </a:ext>
          </a:extLst>
        </xdr:cNvPr>
        <xdr:cNvPicPr>
          <a:picLocks noChangeAspect="1"/>
        </xdr:cNvPicPr>
      </xdr:nvPicPr>
      <xdr:blipFill>
        <a:blip xmlns:r="http://schemas.openxmlformats.org/officeDocument/2006/relationships" r:embed="rId1"/>
        <a:stretch>
          <a:fillRect/>
        </a:stretch>
      </xdr:blipFill>
      <xdr:spPr>
        <a:xfrm>
          <a:off x="0" y="0"/>
          <a:ext cx="8839200" cy="135255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universityofgalway.ie/payroll/deductions/revenue-tax-information/"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995F05-8C62-41D0-9DE9-2ED9ADC87EC3}">
  <dimension ref="A7:R181"/>
  <sheetViews>
    <sheetView tabSelected="1" topLeftCell="A10" workbookViewId="0">
      <selection activeCell="D20" sqref="D20"/>
    </sheetView>
  </sheetViews>
  <sheetFormatPr defaultRowHeight="15" x14ac:dyDescent="0.2"/>
  <cols>
    <col min="1" max="1" width="65.140625" style="105" customWidth="1"/>
    <col min="2" max="2" width="21.42578125" style="3" customWidth="1"/>
    <col min="3" max="3" width="12.85546875" style="3" customWidth="1"/>
    <col min="4" max="4" width="33.140625" style="3" bestFit="1" customWidth="1"/>
    <col min="5" max="5" width="23.28515625" style="10" customWidth="1"/>
    <col min="6" max="6" width="34.85546875" style="11" customWidth="1"/>
    <col min="7" max="7" width="9.85546875" style="11" hidden="1" customWidth="1"/>
    <col min="8" max="9" width="10.85546875" style="11" hidden="1" customWidth="1"/>
    <col min="10" max="10" width="1.85546875" style="75" hidden="1" customWidth="1"/>
    <col min="11" max="11" width="74.5703125" style="11" customWidth="1"/>
    <col min="12" max="12" width="8.42578125" style="10" bestFit="1" customWidth="1"/>
    <col min="13" max="13" width="26" style="10" bestFit="1" customWidth="1"/>
    <col min="14" max="14" width="9.140625" style="10"/>
    <col min="15" max="16384" width="9.140625" style="3"/>
  </cols>
  <sheetData>
    <row r="7" spans="1:14" ht="18.75" thickBot="1" x14ac:dyDescent="0.25">
      <c r="A7" s="217"/>
      <c r="B7" s="218"/>
      <c r="C7" s="218"/>
      <c r="D7" s="219"/>
      <c r="E7" s="115"/>
      <c r="F7" s="115"/>
      <c r="G7" s="115"/>
      <c r="H7" s="115"/>
      <c r="I7" s="115"/>
      <c r="K7" s="115"/>
      <c r="L7" s="115"/>
      <c r="M7" s="115"/>
      <c r="N7" s="115"/>
    </row>
    <row r="8" spans="1:14" ht="18" x14ac:dyDescent="0.2">
      <c r="A8" s="220" t="s">
        <v>0</v>
      </c>
      <c r="B8" s="221"/>
      <c r="C8" s="221"/>
      <c r="D8" s="222"/>
      <c r="E8" s="115"/>
      <c r="F8" s="115"/>
      <c r="G8" s="115"/>
      <c r="H8" s="115"/>
      <c r="I8" s="115"/>
      <c r="K8" s="115"/>
      <c r="L8" s="115"/>
      <c r="M8" s="115"/>
      <c r="N8" s="115"/>
    </row>
    <row r="9" spans="1:14" s="4" customFormat="1" ht="20.25" x14ac:dyDescent="0.2">
      <c r="A9" s="217" t="s">
        <v>1</v>
      </c>
      <c r="B9" s="218"/>
      <c r="C9" s="218"/>
      <c r="D9" s="219"/>
      <c r="E9" s="19"/>
      <c r="F9" s="19"/>
      <c r="G9" s="19"/>
      <c r="H9" s="19"/>
      <c r="I9" s="19"/>
      <c r="J9" s="39"/>
      <c r="K9" s="74"/>
      <c r="L9" s="74"/>
      <c r="M9" s="74"/>
      <c r="N9" s="74"/>
    </row>
    <row r="10" spans="1:14" s="4" customFormat="1" ht="49.5" customHeight="1" thickBot="1" x14ac:dyDescent="0.25">
      <c r="A10" s="223" t="s">
        <v>2</v>
      </c>
      <c r="B10" s="224"/>
      <c r="C10" s="224"/>
      <c r="D10" s="225"/>
      <c r="E10" s="19"/>
      <c r="F10" s="19"/>
      <c r="G10" s="19"/>
      <c r="H10" s="19"/>
      <c r="I10" s="19"/>
      <c r="J10" s="39"/>
      <c r="K10" s="74"/>
      <c r="L10" s="74"/>
      <c r="M10" s="74"/>
      <c r="N10" s="74"/>
    </row>
    <row r="11" spans="1:14" s="4" customFormat="1" ht="30.75" customHeight="1" thickBot="1" x14ac:dyDescent="0.25">
      <c r="A11" s="226" t="s">
        <v>3</v>
      </c>
      <c r="B11" s="227"/>
      <c r="C11" s="227"/>
      <c r="D11" s="228"/>
      <c r="E11" s="115"/>
      <c r="F11" s="19"/>
      <c r="G11" s="19"/>
      <c r="H11" s="19"/>
      <c r="I11" s="19"/>
      <c r="J11" s="39"/>
      <c r="K11" s="74"/>
      <c r="L11" s="74"/>
      <c r="M11" s="74"/>
      <c r="N11" s="74"/>
    </row>
    <row r="12" spans="1:14" s="1" customFormat="1" ht="31.5" customHeight="1" x14ac:dyDescent="0.2">
      <c r="A12" s="205" t="s">
        <v>4</v>
      </c>
      <c r="B12" s="206"/>
      <c r="C12" s="206"/>
      <c r="D12" s="207"/>
      <c r="E12" s="114"/>
      <c r="F12" s="21"/>
      <c r="G12" s="21"/>
      <c r="H12" s="21"/>
      <c r="I12" s="21"/>
      <c r="J12" s="39"/>
      <c r="K12" s="23"/>
      <c r="L12" s="23"/>
      <c r="M12" s="23"/>
      <c r="N12" s="23"/>
    </row>
    <row r="13" spans="1:14" s="1" customFormat="1" ht="31.5" customHeight="1" thickBot="1" x14ac:dyDescent="0.25">
      <c r="A13" s="208"/>
      <c r="B13" s="209"/>
      <c r="C13" s="209"/>
      <c r="D13" s="210"/>
      <c r="E13" s="114"/>
      <c r="F13" s="21"/>
      <c r="G13" s="21"/>
      <c r="H13" s="21"/>
      <c r="I13" s="21"/>
      <c r="J13" s="39"/>
      <c r="K13" s="23"/>
      <c r="L13" s="23"/>
      <c r="M13" s="23"/>
      <c r="N13" s="23"/>
    </row>
    <row r="14" spans="1:14" s="1" customFormat="1" ht="24.75" customHeight="1" thickBot="1" x14ac:dyDescent="0.25">
      <c r="A14" s="197" t="s">
        <v>5</v>
      </c>
      <c r="B14" s="198"/>
      <c r="C14" s="199"/>
      <c r="D14" s="119">
        <v>0</v>
      </c>
      <c r="E14" s="23"/>
      <c r="F14" s="23"/>
      <c r="G14" s="23"/>
      <c r="H14" s="22"/>
      <c r="I14" s="22"/>
      <c r="J14" s="60"/>
      <c r="K14" s="23"/>
      <c r="L14" s="23"/>
      <c r="M14" s="23"/>
      <c r="N14" s="23"/>
    </row>
    <row r="15" spans="1:14" s="1" customFormat="1" ht="21" customHeight="1" thickBot="1" x14ac:dyDescent="0.25">
      <c r="A15" s="211" t="s">
        <v>6</v>
      </c>
      <c r="B15" s="212"/>
      <c r="C15" s="213"/>
      <c r="D15" s="120">
        <v>35</v>
      </c>
      <c r="E15" s="61"/>
      <c r="F15" s="23"/>
      <c r="G15" s="23"/>
      <c r="H15" s="23"/>
      <c r="I15" s="23"/>
      <c r="J15" s="39"/>
      <c r="K15" s="23"/>
      <c r="L15" s="23"/>
      <c r="M15" s="23"/>
      <c r="N15" s="23"/>
    </row>
    <row r="16" spans="1:14" s="1" customFormat="1" ht="21" customHeight="1" thickBot="1" x14ac:dyDescent="0.25">
      <c r="A16" s="211" t="s">
        <v>7</v>
      </c>
      <c r="B16" s="212"/>
      <c r="C16" s="213"/>
      <c r="D16" s="121">
        <v>35</v>
      </c>
      <c r="E16" s="61"/>
      <c r="F16" s="23"/>
      <c r="G16" s="23"/>
      <c r="H16" s="23"/>
      <c r="I16" s="23"/>
      <c r="J16" s="39"/>
      <c r="K16" s="23"/>
      <c r="L16" s="23"/>
      <c r="M16" s="23"/>
      <c r="N16" s="23"/>
    </row>
    <row r="17" spans="1:15" s="1" customFormat="1" ht="21" customHeight="1" thickBot="1" x14ac:dyDescent="0.25">
      <c r="A17" s="211" t="s">
        <v>8</v>
      </c>
      <c r="B17" s="212"/>
      <c r="C17" s="213"/>
      <c r="D17" s="124">
        <v>0</v>
      </c>
      <c r="E17" s="61"/>
      <c r="F17" s="23"/>
      <c r="G17" s="23"/>
      <c r="H17" s="23"/>
      <c r="I17" s="23"/>
      <c r="J17" s="39"/>
      <c r="K17" s="23"/>
      <c r="L17" s="23"/>
      <c r="M17" s="23"/>
      <c r="N17" s="23"/>
    </row>
    <row r="18" spans="1:15" s="1" customFormat="1" ht="21" customHeight="1" thickBot="1" x14ac:dyDescent="0.25">
      <c r="A18" s="214" t="s">
        <v>9</v>
      </c>
      <c r="B18" s="215"/>
      <c r="C18" s="216"/>
      <c r="D18" s="121">
        <f>(1-(D17/52.18))*(D16/D15)</f>
        <v>1</v>
      </c>
      <c r="E18" s="46"/>
      <c r="F18" s="23"/>
      <c r="G18" s="23"/>
      <c r="H18" s="23"/>
      <c r="I18" s="23"/>
      <c r="J18" s="62"/>
      <c r="K18" s="23"/>
      <c r="L18" s="23"/>
      <c r="M18" s="23"/>
      <c r="N18" s="23"/>
    </row>
    <row r="19" spans="1:15" s="1" customFormat="1" ht="21" customHeight="1" thickBot="1" x14ac:dyDescent="0.25">
      <c r="A19" s="128" t="s">
        <v>10</v>
      </c>
      <c r="B19" s="140"/>
      <c r="C19" s="140"/>
      <c r="D19" s="125">
        <v>0</v>
      </c>
      <c r="E19" s="156"/>
      <c r="F19" s="156"/>
      <c r="G19" s="156"/>
      <c r="H19" s="156"/>
      <c r="I19" s="156"/>
      <c r="J19" s="23"/>
      <c r="K19" s="23"/>
      <c r="L19" s="23"/>
      <c r="M19" s="23"/>
      <c r="N19" s="23"/>
    </row>
    <row r="20" spans="1:15" s="1" customFormat="1" ht="26.25" customHeight="1" thickBot="1" x14ac:dyDescent="0.25">
      <c r="A20" s="129" t="s">
        <v>11</v>
      </c>
      <c r="B20" s="140"/>
      <c r="C20" s="130">
        <v>1</v>
      </c>
      <c r="D20" s="122" t="s">
        <v>12</v>
      </c>
      <c r="E20" s="15"/>
      <c r="F20" s="15"/>
      <c r="G20" s="15"/>
      <c r="H20" s="14"/>
      <c r="I20" s="14"/>
      <c r="J20" s="23"/>
      <c r="K20" s="23"/>
      <c r="L20" s="23"/>
      <c r="M20" s="23"/>
      <c r="N20" s="23"/>
    </row>
    <row r="21" spans="1:15" s="1" customFormat="1" ht="21" hidden="1" customHeight="1" x14ac:dyDescent="0.2">
      <c r="A21" s="129" t="s">
        <v>13</v>
      </c>
      <c r="B21" s="131" t="s">
        <v>14</v>
      </c>
      <c r="C21" s="130">
        <v>1</v>
      </c>
      <c r="D21" s="30" t="s">
        <v>15</v>
      </c>
      <c r="E21" s="63" t="s">
        <v>16</v>
      </c>
      <c r="F21" s="64"/>
      <c r="G21" s="64"/>
      <c r="H21" s="115"/>
      <c r="I21" s="115"/>
      <c r="J21" s="40"/>
      <c r="K21" s="23"/>
      <c r="L21" s="23"/>
      <c r="M21" s="23"/>
      <c r="N21" s="23"/>
    </row>
    <row r="22" spans="1:15" s="1" customFormat="1" ht="21" hidden="1" customHeight="1" x14ac:dyDescent="0.2">
      <c r="A22" s="129">
        <f>B82</f>
        <v>0</v>
      </c>
      <c r="B22" s="132"/>
      <c r="C22" s="130">
        <v>1</v>
      </c>
      <c r="D22" s="31">
        <f>A22</f>
        <v>0</v>
      </c>
      <c r="E22" s="65">
        <f>IF(D20="Pension Scheme Pre 1995",1.5%,3%)</f>
        <v>0.03</v>
      </c>
      <c r="F22" s="64">
        <f>IF(D20="Click this box &amp; then select Pension Scheme from drop down list",0,D22*E22)</f>
        <v>0</v>
      </c>
      <c r="G22" s="64"/>
      <c r="H22" s="115"/>
      <c r="I22" s="115"/>
      <c r="J22" s="40"/>
      <c r="K22" s="23"/>
      <c r="L22" s="23"/>
      <c r="M22" s="23"/>
      <c r="N22" s="23"/>
    </row>
    <row r="23" spans="1:15" s="1" customFormat="1" ht="21" hidden="1" customHeight="1" thickBot="1" x14ac:dyDescent="0.25">
      <c r="A23" s="129">
        <f>B82</f>
        <v>0</v>
      </c>
      <c r="B23" s="133">
        <f>(-2602.91*D18)</f>
        <v>-2602.91</v>
      </c>
      <c r="C23" s="130">
        <v>1</v>
      </c>
      <c r="D23" s="31">
        <f>IF(A23+B23&lt;=0,0,A23+B23)</f>
        <v>0</v>
      </c>
      <c r="E23" s="66">
        <f>IF(D20="Pension Scheme Pre 1995",0%,3.5%)</f>
        <v>3.5000000000000003E-2</v>
      </c>
      <c r="F23" s="64">
        <f>IF(D20="Click this box &amp; then select Pension Scheme from drop down list",0,D23*E23)</f>
        <v>0</v>
      </c>
      <c r="G23" s="64"/>
      <c r="H23" s="115"/>
      <c r="I23" s="115"/>
      <c r="J23" s="40"/>
      <c r="K23" s="23"/>
      <c r="L23" s="23"/>
      <c r="M23" s="23"/>
      <c r="N23" s="23"/>
    </row>
    <row r="24" spans="1:15" s="1" customFormat="1" ht="25.5" customHeight="1" thickBot="1" x14ac:dyDescent="0.25">
      <c r="A24" s="134" t="s">
        <v>17</v>
      </c>
      <c r="B24" s="140"/>
      <c r="C24" s="130">
        <v>2</v>
      </c>
      <c r="D24" s="122" t="s">
        <v>18</v>
      </c>
      <c r="E24" s="66"/>
      <c r="F24" s="14"/>
      <c r="G24" s="14"/>
      <c r="H24" s="115"/>
      <c r="I24" s="115"/>
      <c r="J24" s="23"/>
      <c r="K24" s="23"/>
      <c r="L24" s="23"/>
      <c r="M24" s="23"/>
    </row>
    <row r="25" spans="1:15" s="1" customFormat="1" ht="21" hidden="1" customHeight="1" x14ac:dyDescent="0.2">
      <c r="A25" s="135" t="s">
        <v>19</v>
      </c>
      <c r="B25" s="136">
        <f>B82+B83</f>
        <v>0</v>
      </c>
      <c r="C25" s="130">
        <v>1</v>
      </c>
      <c r="D25" s="32"/>
      <c r="E25" s="81" t="s">
        <v>20</v>
      </c>
      <c r="F25" s="83" t="s">
        <v>21</v>
      </c>
      <c r="G25" s="85" t="s">
        <v>22</v>
      </c>
      <c r="H25" s="86" t="s">
        <v>23</v>
      </c>
      <c r="I25" s="90" t="s">
        <v>24</v>
      </c>
      <c r="J25" s="64"/>
      <c r="K25" s="64"/>
      <c r="L25" s="40"/>
      <c r="M25" s="23"/>
      <c r="N25" s="23"/>
      <c r="O25" s="23"/>
    </row>
    <row r="26" spans="1:15" s="1" customFormat="1" ht="21" hidden="1" customHeight="1" x14ac:dyDescent="0.2">
      <c r="A26" s="129" t="s">
        <v>25</v>
      </c>
      <c r="B26" s="132">
        <f>34500/12</f>
        <v>2875</v>
      </c>
      <c r="C26" s="130">
        <v>1</v>
      </c>
      <c r="D26" s="33"/>
      <c r="E26" s="82">
        <v>0</v>
      </c>
      <c r="F26" s="84">
        <v>0</v>
      </c>
      <c r="G26" s="87">
        <f>IF($D$20="Pension Scheme post 2013",E26,F26)</f>
        <v>0</v>
      </c>
      <c r="H26" s="88">
        <f>IF(B25&gt;=B26,B26,B25)</f>
        <v>0</v>
      </c>
      <c r="I26" s="157">
        <f t="shared" ref="I26" si="0">IF($D$24="Main Employer",G26*H26,0)</f>
        <v>0</v>
      </c>
      <c r="J26" s="64"/>
      <c r="K26" s="64"/>
      <c r="L26" s="40"/>
      <c r="M26" s="23"/>
      <c r="N26" s="23"/>
      <c r="O26" s="23"/>
    </row>
    <row r="27" spans="1:15" s="1" customFormat="1" ht="21" hidden="1" customHeight="1" x14ac:dyDescent="0.2">
      <c r="A27" s="129" t="s">
        <v>26</v>
      </c>
      <c r="B27" s="132">
        <f>60000/12</f>
        <v>5000</v>
      </c>
      <c r="C27" s="130">
        <v>1</v>
      </c>
      <c r="D27" s="33"/>
      <c r="E27" s="82">
        <v>3.3300000000000003E-2</v>
      </c>
      <c r="F27" s="84">
        <v>0.1</v>
      </c>
      <c r="G27" s="87">
        <f t="shared" ref="G27:G29" si="1">IF($D$20="Pension Scheme post 2013",E27,F27)</f>
        <v>0.1</v>
      </c>
      <c r="H27" s="88">
        <f>IF(AND($B$25&gt;B26,$B$25&lt;B27),$B$25-B26,IF($B$25&gt;B27,B27-B26,0))</f>
        <v>0</v>
      </c>
      <c r="I27" s="157">
        <f>IF($D$24="Main Employer",G27*H27,0)</f>
        <v>0</v>
      </c>
      <c r="J27" s="64"/>
      <c r="K27" s="64"/>
      <c r="L27" s="40"/>
      <c r="M27" s="23"/>
      <c r="N27" s="23"/>
      <c r="O27" s="23"/>
    </row>
    <row r="28" spans="1:15" s="1" customFormat="1" ht="21" hidden="1" customHeight="1" x14ac:dyDescent="0.2">
      <c r="A28" s="129" t="s">
        <v>27</v>
      </c>
      <c r="B28" s="132" t="s">
        <v>28</v>
      </c>
      <c r="C28" s="130">
        <v>1</v>
      </c>
      <c r="D28" s="33"/>
      <c r="E28" s="82">
        <v>3.5000000000000003E-2</v>
      </c>
      <c r="F28" s="84">
        <v>0.105</v>
      </c>
      <c r="G28" s="87">
        <f t="shared" si="1"/>
        <v>0.105</v>
      </c>
      <c r="H28" s="88">
        <f>IF(B25&gt;=B27,B25-B27,0)</f>
        <v>0</v>
      </c>
      <c r="I28" s="157">
        <f>IF($D$24="Main Employer",G28*H28,0)</f>
        <v>0</v>
      </c>
      <c r="J28" s="64"/>
      <c r="K28" s="64"/>
      <c r="L28" s="40"/>
      <c r="M28" s="23"/>
      <c r="N28" s="23"/>
      <c r="O28" s="23"/>
    </row>
    <row r="29" spans="1:15" s="1" customFormat="1" ht="21" hidden="1" customHeight="1" thickBot="1" x14ac:dyDescent="0.25">
      <c r="A29" s="129" t="s">
        <v>29</v>
      </c>
      <c r="B29" s="132">
        <f>IF(D24="Subsidiary Employer",B25,0)</f>
        <v>0</v>
      </c>
      <c r="C29" s="130">
        <v>1</v>
      </c>
      <c r="D29" s="33"/>
      <c r="E29" s="82">
        <v>3.5000000000000003E-2</v>
      </c>
      <c r="F29" s="84">
        <v>0.105</v>
      </c>
      <c r="G29" s="89">
        <f t="shared" si="1"/>
        <v>0.105</v>
      </c>
      <c r="H29" s="158">
        <f>IF($D$24="Subsidiary Employer",B29,0)</f>
        <v>0</v>
      </c>
      <c r="I29" s="159">
        <f>IF($D$24="Subsidiary Employer",G29*H29,0)</f>
        <v>0</v>
      </c>
      <c r="J29" s="64"/>
      <c r="K29" s="64"/>
      <c r="L29" s="40"/>
      <c r="M29" s="23"/>
      <c r="N29" s="23"/>
      <c r="O29" s="23"/>
    </row>
    <row r="30" spans="1:15" s="1" customFormat="1" ht="26.25" customHeight="1" thickBot="1" x14ac:dyDescent="0.25">
      <c r="A30" s="128" t="s">
        <v>30</v>
      </c>
      <c r="B30" s="137"/>
      <c r="C30" s="130">
        <v>3</v>
      </c>
      <c r="D30" s="122" t="s">
        <v>31</v>
      </c>
      <c r="E30" s="156"/>
      <c r="F30" s="156"/>
      <c r="G30" s="156"/>
      <c r="H30" s="160">
        <f>SUM(H26:H29)</f>
        <v>0</v>
      </c>
      <c r="I30" s="160">
        <f>SUM(I26:I29)</f>
        <v>0</v>
      </c>
      <c r="J30" s="23"/>
      <c r="K30" s="23"/>
      <c r="L30" s="23"/>
      <c r="M30" s="23"/>
    </row>
    <row r="31" spans="1:15" s="1" customFormat="1" ht="21" hidden="1" customHeight="1" x14ac:dyDescent="0.2">
      <c r="A31" s="128" t="s">
        <v>32</v>
      </c>
      <c r="B31" s="139"/>
      <c r="C31" s="139"/>
      <c r="D31" s="32">
        <f>IF(D30="Yes",B82,0)</f>
        <v>0</v>
      </c>
      <c r="E31" s="156"/>
      <c r="F31" s="156"/>
      <c r="G31" s="156"/>
      <c r="H31" s="156"/>
      <c r="I31" s="156"/>
      <c r="J31" s="40"/>
      <c r="K31" s="23"/>
      <c r="L31" s="23"/>
      <c r="M31" s="23"/>
    </row>
    <row r="32" spans="1:15" s="1" customFormat="1" ht="21" hidden="1" customHeight="1" thickBot="1" x14ac:dyDescent="0.25">
      <c r="A32" s="128" t="s">
        <v>33</v>
      </c>
      <c r="B32" s="138"/>
      <c r="C32" s="138"/>
      <c r="D32" s="33">
        <v>7.7999999999999996E-3</v>
      </c>
      <c r="E32" s="156"/>
      <c r="F32" s="156"/>
      <c r="G32" s="156"/>
      <c r="H32" s="156"/>
      <c r="I32" s="156"/>
      <c r="J32" s="40"/>
      <c r="K32" s="23"/>
      <c r="L32" s="23"/>
      <c r="M32" s="23"/>
    </row>
    <row r="33" spans="1:14" s="1" customFormat="1" ht="29.25" customHeight="1" thickBot="1" x14ac:dyDescent="0.25">
      <c r="A33" s="128" t="s">
        <v>34</v>
      </c>
      <c r="B33" s="138"/>
      <c r="C33" s="138"/>
      <c r="D33" s="122" t="s">
        <v>31</v>
      </c>
    </row>
    <row r="34" spans="1:14" s="1" customFormat="1" ht="21" hidden="1" customHeight="1" x14ac:dyDescent="0.2">
      <c r="A34" s="128" t="s">
        <v>35</v>
      </c>
      <c r="B34" s="139"/>
      <c r="C34" s="139"/>
      <c r="D34" s="32">
        <f>IF(D33="Yes",B82,0)</f>
        <v>0</v>
      </c>
    </row>
    <row r="35" spans="1:14" s="1" customFormat="1" ht="21" hidden="1" customHeight="1" thickBot="1" x14ac:dyDescent="0.25">
      <c r="A35" s="128" t="s">
        <v>33</v>
      </c>
      <c r="B35" s="138"/>
      <c r="C35" s="138"/>
      <c r="D35" s="55">
        <v>6.9999999999999999E-4</v>
      </c>
    </row>
    <row r="36" spans="1:14" s="1" customFormat="1" ht="27" customHeight="1" thickBot="1" x14ac:dyDescent="0.25">
      <c r="A36" s="128" t="s">
        <v>36</v>
      </c>
      <c r="B36" s="138"/>
      <c r="C36" s="130">
        <v>4</v>
      </c>
      <c r="D36" s="122" t="s">
        <v>31</v>
      </c>
      <c r="E36" s="156"/>
      <c r="F36" s="156"/>
      <c r="G36" s="156"/>
      <c r="H36" s="156"/>
      <c r="I36" s="156"/>
      <c r="J36" s="40"/>
      <c r="K36" s="23"/>
      <c r="L36" s="23"/>
      <c r="M36" s="23"/>
    </row>
    <row r="37" spans="1:14" s="1" customFormat="1" ht="21" hidden="1" customHeight="1" x14ac:dyDescent="0.2">
      <c r="A37" s="128" t="s">
        <v>37</v>
      </c>
      <c r="B37" s="138"/>
      <c r="C37" s="138"/>
      <c r="D37" s="32">
        <f>IF(D36="Yes",B82,0)</f>
        <v>0</v>
      </c>
      <c r="E37" s="156"/>
      <c r="F37" s="156"/>
      <c r="G37" s="156"/>
      <c r="H37" s="156"/>
      <c r="I37" s="156"/>
      <c r="J37" s="40"/>
      <c r="K37" s="23"/>
      <c r="L37" s="23"/>
      <c r="M37" s="23"/>
    </row>
    <row r="38" spans="1:14" s="1" customFormat="1" ht="21" hidden="1" customHeight="1" thickBot="1" x14ac:dyDescent="0.25">
      <c r="A38" s="128" t="s">
        <v>33</v>
      </c>
      <c r="B38" s="138"/>
      <c r="C38" s="138"/>
      <c r="D38" s="80">
        <v>3.0000000000000001E-3</v>
      </c>
      <c r="E38" s="156"/>
      <c r="F38" s="156"/>
      <c r="G38" s="156"/>
      <c r="H38" s="156"/>
      <c r="I38" s="156"/>
      <c r="J38" s="40"/>
      <c r="K38" s="23"/>
      <c r="L38" s="23"/>
      <c r="M38" s="23"/>
    </row>
    <row r="39" spans="1:14" s="1" customFormat="1" ht="21" customHeight="1" thickBot="1" x14ac:dyDescent="0.25">
      <c r="A39" s="128" t="s">
        <v>38</v>
      </c>
      <c r="B39" s="140"/>
      <c r="C39" s="140"/>
      <c r="D39" s="126">
        <v>0</v>
      </c>
      <c r="E39" s="23"/>
      <c r="F39" s="23"/>
      <c r="G39" s="23"/>
    </row>
    <row r="40" spans="1:14" s="1" customFormat="1" ht="21" customHeight="1" thickBot="1" x14ac:dyDescent="0.25">
      <c r="A40" s="128" t="s">
        <v>39</v>
      </c>
      <c r="B40" s="140"/>
      <c r="C40" s="140"/>
      <c r="D40" s="126">
        <v>0</v>
      </c>
      <c r="E40" s="23"/>
      <c r="F40" s="23"/>
      <c r="G40" s="23"/>
    </row>
    <row r="41" spans="1:14" s="1" customFormat="1" ht="21" hidden="1" customHeight="1" thickBot="1" x14ac:dyDescent="0.25">
      <c r="A41" s="128" t="s">
        <v>40</v>
      </c>
      <c r="B41" s="140"/>
      <c r="C41" s="140"/>
      <c r="D41" s="34">
        <f>B82+SUM(B83:B89)</f>
        <v>0</v>
      </c>
      <c r="E41" s="23"/>
      <c r="F41" s="23"/>
      <c r="G41" s="23"/>
    </row>
    <row r="42" spans="1:14" s="1" customFormat="1" ht="21" customHeight="1" thickBot="1" x14ac:dyDescent="0.25">
      <c r="A42" s="203" t="s">
        <v>41</v>
      </c>
      <c r="B42" s="204"/>
      <c r="C42" s="141"/>
      <c r="D42" s="123">
        <v>0</v>
      </c>
      <c r="E42" s="23"/>
      <c r="F42" s="23"/>
      <c r="G42" s="23"/>
    </row>
    <row r="43" spans="1:14" s="1" customFormat="1" ht="21" customHeight="1" thickBot="1" x14ac:dyDescent="0.25">
      <c r="A43" s="203" t="s">
        <v>42</v>
      </c>
      <c r="B43" s="204"/>
      <c r="C43" s="141"/>
      <c r="D43" s="123">
        <v>0</v>
      </c>
      <c r="E43" s="23"/>
      <c r="F43" s="23"/>
      <c r="G43" s="23"/>
    </row>
    <row r="44" spans="1:14" s="1" customFormat="1" ht="21" hidden="1" customHeight="1" x14ac:dyDescent="0.2">
      <c r="A44" s="161" t="s">
        <v>43</v>
      </c>
      <c r="B44" s="162" t="s">
        <v>44</v>
      </c>
      <c r="C44" s="162"/>
      <c r="D44" s="32"/>
      <c r="E44" s="23"/>
      <c r="F44" s="23"/>
      <c r="G44" s="23"/>
    </row>
    <row r="45" spans="1:14" s="1" customFormat="1" ht="21" hidden="1" customHeight="1" x14ac:dyDescent="0.2">
      <c r="A45" s="127">
        <f>IF(D41&gt;D42,D42,D41)</f>
        <v>0</v>
      </c>
      <c r="B45" s="163">
        <v>0.2</v>
      </c>
      <c r="C45" s="163"/>
      <c r="D45" s="32">
        <f>A45*B45</f>
        <v>0</v>
      </c>
      <c r="E45" s="23"/>
      <c r="F45" s="23"/>
      <c r="G45" s="23"/>
    </row>
    <row r="46" spans="1:14" s="1" customFormat="1" ht="21" hidden="1" customHeight="1" x14ac:dyDescent="0.2">
      <c r="A46" s="127">
        <f>IF(D41&gt;D42,D41-D42,0)</f>
        <v>0</v>
      </c>
      <c r="B46" s="163">
        <v>0.4</v>
      </c>
      <c r="C46" s="163"/>
      <c r="D46" s="35">
        <f>A46*B46</f>
        <v>0</v>
      </c>
      <c r="E46" s="23"/>
      <c r="F46" s="23"/>
      <c r="G46" s="23"/>
    </row>
    <row r="47" spans="1:14" s="1" customFormat="1" ht="21" hidden="1" customHeight="1" x14ac:dyDescent="0.2">
      <c r="A47" s="127" t="s">
        <v>45</v>
      </c>
      <c r="B47" s="162"/>
      <c r="C47" s="162"/>
      <c r="D47" s="32">
        <f>SUM(D45:D46)</f>
        <v>0</v>
      </c>
      <c r="E47" s="23"/>
      <c r="F47" s="23"/>
      <c r="G47" s="23"/>
    </row>
    <row r="48" spans="1:14" s="1" customFormat="1" ht="21" hidden="1" customHeight="1" thickBot="1" x14ac:dyDescent="0.25">
      <c r="A48" s="127" t="s">
        <v>46</v>
      </c>
      <c r="B48" s="162"/>
      <c r="C48" s="162"/>
      <c r="D48" s="36">
        <f>D43</f>
        <v>0</v>
      </c>
      <c r="E48" s="64"/>
      <c r="F48" s="115"/>
      <c r="G48" s="115"/>
      <c r="H48" s="115"/>
      <c r="I48" s="115"/>
      <c r="J48" s="67"/>
      <c r="K48" s="23"/>
      <c r="L48" s="23"/>
      <c r="M48" s="23"/>
      <c r="N48" s="23"/>
    </row>
    <row r="49" spans="1:16" s="2" customFormat="1" ht="27.75" customHeight="1" thickBot="1" x14ac:dyDescent="0.25">
      <c r="A49" s="142" t="s">
        <v>47</v>
      </c>
      <c r="B49" s="143"/>
      <c r="C49" s="130">
        <v>5</v>
      </c>
      <c r="D49" s="122" t="s">
        <v>48</v>
      </c>
      <c r="E49" s="14"/>
      <c r="F49" s="14"/>
      <c r="G49" s="14"/>
      <c r="H49" s="14"/>
      <c r="I49" s="14"/>
      <c r="J49" s="14"/>
      <c r="K49" s="14"/>
      <c r="L49" s="14"/>
      <c r="M49" s="14"/>
      <c r="N49" s="14"/>
    </row>
    <row r="50" spans="1:16" s="2" customFormat="1" ht="21" customHeight="1" thickBot="1" x14ac:dyDescent="0.25">
      <c r="A50" s="128" t="s">
        <v>49</v>
      </c>
      <c r="B50" s="144">
        <v>5.0000000000000001E-3</v>
      </c>
      <c r="C50" s="145">
        <v>12012</v>
      </c>
      <c r="D50" s="104"/>
      <c r="E50" s="14"/>
      <c r="F50" s="14"/>
      <c r="G50" s="14"/>
      <c r="H50" s="14"/>
      <c r="I50" s="14"/>
      <c r="J50" s="40"/>
      <c r="K50" s="14"/>
      <c r="L50" s="14"/>
      <c r="M50" s="14"/>
      <c r="N50" s="14"/>
    </row>
    <row r="51" spans="1:16" s="2" customFormat="1" ht="21" customHeight="1" thickBot="1" x14ac:dyDescent="0.25">
      <c r="A51" s="142" t="s">
        <v>50</v>
      </c>
      <c r="B51" s="144">
        <v>0.02</v>
      </c>
      <c r="C51" s="145">
        <v>16688</v>
      </c>
      <c r="D51" s="104"/>
      <c r="E51" s="14"/>
      <c r="F51" s="14"/>
      <c r="G51" s="14"/>
      <c r="H51" s="14"/>
      <c r="I51" s="14"/>
      <c r="J51" s="40"/>
      <c r="K51" s="118"/>
      <c r="L51" s="14"/>
      <c r="M51" s="14"/>
      <c r="N51" s="14"/>
    </row>
    <row r="52" spans="1:16" s="2" customFormat="1" ht="21" customHeight="1" thickBot="1" x14ac:dyDescent="0.25">
      <c r="A52" s="142" t="s">
        <v>51</v>
      </c>
      <c r="B52" s="144">
        <v>0.03</v>
      </c>
      <c r="C52" s="146">
        <v>41344</v>
      </c>
      <c r="D52" s="104"/>
      <c r="E52" s="15"/>
      <c r="F52" s="14"/>
      <c r="G52" s="14"/>
      <c r="H52" s="23"/>
      <c r="I52" s="23"/>
      <c r="J52" s="41"/>
      <c r="K52" s="14"/>
      <c r="L52" s="14"/>
      <c r="M52" s="23"/>
      <c r="N52" s="14"/>
    </row>
    <row r="53" spans="1:16" s="2" customFormat="1" ht="21" customHeight="1" thickBot="1" x14ac:dyDescent="0.25">
      <c r="A53" s="142" t="s">
        <v>52</v>
      </c>
      <c r="B53" s="144">
        <v>0.08</v>
      </c>
      <c r="C53" s="146" t="s">
        <v>53</v>
      </c>
      <c r="D53" s="104"/>
      <c r="E53" s="15"/>
      <c r="F53" s="14"/>
      <c r="G53" s="14"/>
      <c r="H53" s="23"/>
      <c r="I53" s="23"/>
      <c r="J53" s="41"/>
      <c r="K53" s="14"/>
      <c r="L53" s="14"/>
      <c r="M53" s="23"/>
      <c r="N53" s="14"/>
    </row>
    <row r="54" spans="1:16" s="2" customFormat="1" ht="21" customHeight="1" thickBot="1" x14ac:dyDescent="0.25">
      <c r="A54" s="194" t="s">
        <v>54</v>
      </c>
      <c r="B54" s="147"/>
      <c r="C54" s="147"/>
      <c r="D54" s="104"/>
      <c r="E54" s="68"/>
      <c r="F54" s="14"/>
      <c r="G54" s="14"/>
      <c r="H54" s="14"/>
      <c r="I54" s="14"/>
      <c r="J54" s="40"/>
      <c r="K54" s="14"/>
      <c r="L54" s="14"/>
      <c r="M54" s="14"/>
      <c r="N54" s="14"/>
    </row>
    <row r="55" spans="1:16" s="2" customFormat="1" ht="21" hidden="1" customHeight="1" x14ac:dyDescent="0.2">
      <c r="A55" s="148" t="s">
        <v>55</v>
      </c>
      <c r="B55" s="149">
        <f>B82+B83</f>
        <v>0</v>
      </c>
      <c r="C55" s="149"/>
      <c r="D55" s="37"/>
      <c r="E55" s="69"/>
      <c r="F55" s="14"/>
      <c r="G55" s="14"/>
      <c r="H55" s="70"/>
      <c r="I55" s="70"/>
      <c r="J55" s="71"/>
      <c r="K55" s="14"/>
      <c r="L55" s="14"/>
      <c r="M55" s="14"/>
      <c r="N55" s="14"/>
    </row>
    <row r="56" spans="1:16" s="2" customFormat="1" ht="21" hidden="1" customHeight="1" x14ac:dyDescent="0.2">
      <c r="A56" s="150" t="s">
        <v>49</v>
      </c>
      <c r="B56" s="144">
        <f>B50</f>
        <v>5.0000000000000001E-3</v>
      </c>
      <c r="C56" s="164"/>
      <c r="D56" s="31">
        <f>IF($B$55&lt;C50/12,$B$55,C50/12)</f>
        <v>0</v>
      </c>
      <c r="E56" s="64">
        <f>IF($D$49="Exempt from USC",0,B56*D56)</f>
        <v>0</v>
      </c>
      <c r="F56" s="14"/>
      <c r="G56" s="14"/>
      <c r="H56" s="70"/>
      <c r="I56" s="70"/>
      <c r="J56" s="71"/>
      <c r="K56" s="14"/>
      <c r="L56" s="14"/>
      <c r="M56" s="14"/>
      <c r="N56" s="14"/>
    </row>
    <row r="57" spans="1:16" s="14" customFormat="1" ht="21" hidden="1" customHeight="1" x14ac:dyDescent="0.2">
      <c r="A57" s="150" t="s">
        <v>50</v>
      </c>
      <c r="B57" s="144">
        <f>B51</f>
        <v>0.02</v>
      </c>
      <c r="C57" s="164"/>
      <c r="D57" s="31">
        <f>IF(AND(B55&gt;C50/12,B55&lt;C50/12+C51/12),B55-C50/12,IF(B55&gt;C50/12+C51/12,C51/12,0))</f>
        <v>0</v>
      </c>
      <c r="E57" s="64">
        <f>IF($D$49="Exempt from USC",0,B57*D57)</f>
        <v>0</v>
      </c>
      <c r="H57" s="165"/>
      <c r="I57" s="165"/>
      <c r="J57" s="20"/>
      <c r="P57" s="2"/>
    </row>
    <row r="58" spans="1:16" s="2" customFormat="1" ht="21" hidden="1" customHeight="1" x14ac:dyDescent="0.2">
      <c r="A58" s="150" t="s">
        <v>51</v>
      </c>
      <c r="B58" s="144">
        <f>+B52</f>
        <v>0.03</v>
      </c>
      <c r="C58" s="164"/>
      <c r="D58" s="31">
        <f>IF(AND(B55&gt;C50/12+C51/12,B55&lt;C50/12+C51/12+C52/12),B55-D56-D57,IF(B55&gt;C50/12+C51/12+C52/12,C52/12,0))</f>
        <v>0</v>
      </c>
      <c r="E58" s="64">
        <f>IF($D$49="Exempt from USC",0,B58*D58)</f>
        <v>0</v>
      </c>
      <c r="F58" s="14"/>
      <c r="G58" s="14"/>
      <c r="H58" s="165"/>
      <c r="I58" s="165"/>
      <c r="J58" s="20"/>
      <c r="K58" s="14"/>
      <c r="L58" s="14"/>
      <c r="M58" s="14"/>
      <c r="N58" s="14"/>
    </row>
    <row r="59" spans="1:16" s="2" customFormat="1" ht="21" hidden="1" customHeight="1" x14ac:dyDescent="0.2">
      <c r="A59" s="150" t="s">
        <v>52</v>
      </c>
      <c r="B59" s="144">
        <f>IF(D49="USC Standard Rates",8%,IF(D49="USC Reduced Rates",B51,0%))</f>
        <v>0</v>
      </c>
      <c r="C59" s="164"/>
      <c r="D59" s="31">
        <f>IF(B55&gt;C50+C51+C52,B55-D56-D57-D58,0)</f>
        <v>0</v>
      </c>
      <c r="E59" s="64">
        <f>IF($D$49="Exempt from USC",0,B59*D59)</f>
        <v>0</v>
      </c>
      <c r="F59" s="14"/>
      <c r="G59" s="14"/>
      <c r="H59" s="165"/>
      <c r="I59" s="165"/>
      <c r="J59" s="20"/>
      <c r="K59" s="115"/>
      <c r="L59" s="115"/>
      <c r="M59" s="14"/>
      <c r="N59" s="14"/>
    </row>
    <row r="60" spans="1:16" s="2" customFormat="1" ht="21" hidden="1" customHeight="1" thickBot="1" x14ac:dyDescent="0.25">
      <c r="A60" s="148"/>
      <c r="B60" s="147"/>
      <c r="C60" s="147"/>
      <c r="D60" s="38"/>
      <c r="E60" s="14"/>
      <c r="F60" s="14"/>
      <c r="G60" s="14"/>
      <c r="H60" s="165"/>
      <c r="I60" s="165"/>
      <c r="J60" s="40"/>
      <c r="K60" s="115"/>
      <c r="L60" s="115"/>
      <c r="M60" s="14"/>
      <c r="N60" s="14"/>
    </row>
    <row r="61" spans="1:16" s="2" customFormat="1" ht="26.25" customHeight="1" thickBot="1" x14ac:dyDescent="0.25">
      <c r="A61" s="128" t="s">
        <v>56</v>
      </c>
      <c r="B61" s="147"/>
      <c r="C61" s="130">
        <v>6</v>
      </c>
      <c r="D61" s="122" t="s">
        <v>57</v>
      </c>
      <c r="E61" s="14"/>
      <c r="F61" s="165"/>
      <c r="G61" s="165"/>
      <c r="H61" s="14"/>
      <c r="I61" s="14"/>
      <c r="J61" s="14"/>
      <c r="K61" s="115"/>
      <c r="L61" s="14"/>
      <c r="M61" s="14"/>
      <c r="N61" s="14"/>
    </row>
    <row r="62" spans="1:16" s="2" customFormat="1" ht="21" hidden="1" customHeight="1" x14ac:dyDescent="0.2">
      <c r="A62" s="148" t="s">
        <v>58</v>
      </c>
      <c r="B62" s="136">
        <f>B82+B83</f>
        <v>0</v>
      </c>
      <c r="C62" s="151"/>
      <c r="D62" s="32"/>
      <c r="E62" s="64"/>
      <c r="F62" s="165"/>
      <c r="G62" s="165"/>
      <c r="H62" s="165"/>
      <c r="I62" s="165"/>
      <c r="J62" s="40"/>
      <c r="K62" s="115"/>
      <c r="L62" s="115"/>
      <c r="M62" s="14"/>
      <c r="N62" s="14"/>
    </row>
    <row r="63" spans="1:16" s="2" customFormat="1" ht="21" hidden="1" customHeight="1" x14ac:dyDescent="0.2">
      <c r="A63" s="150" t="s">
        <v>59</v>
      </c>
      <c r="B63" s="132">
        <f>IF(AND(D61="Class A",B62&lt;1525),B62,0)</f>
        <v>0</v>
      </c>
      <c r="C63" s="144">
        <f>IF(D61="class A",0%,0)</f>
        <v>0</v>
      </c>
      <c r="D63" s="56">
        <f>B63*C63</f>
        <v>0</v>
      </c>
      <c r="E63" s="64"/>
      <c r="F63" s="165"/>
      <c r="G63" s="165"/>
      <c r="H63" s="165"/>
      <c r="I63" s="165"/>
      <c r="J63" s="40"/>
      <c r="K63" s="115"/>
      <c r="L63" s="115"/>
      <c r="M63" s="14"/>
      <c r="N63" s="14"/>
      <c r="P63" s="166"/>
    </row>
    <row r="64" spans="1:16" ht="21" hidden="1" customHeight="1" x14ac:dyDescent="0.2">
      <c r="A64" s="150" t="s">
        <v>60</v>
      </c>
      <c r="B64" s="132">
        <f>IF(AND(B62&gt;1525,B62&lt;1837,D61="Class A"),B62,0)</f>
        <v>0</v>
      </c>
      <c r="C64" s="144">
        <v>0</v>
      </c>
      <c r="D64" s="56">
        <f>IF(B64&gt;0,PRSI!H20,0)</f>
        <v>0</v>
      </c>
      <c r="E64" s="64"/>
      <c r="F64" s="165"/>
      <c r="G64" s="165"/>
      <c r="H64" s="165"/>
      <c r="I64" s="165"/>
      <c r="J64" s="40"/>
      <c r="K64" s="115"/>
      <c r="L64" s="115"/>
      <c r="M64" s="115"/>
      <c r="N64" s="115"/>
      <c r="O64" s="166"/>
      <c r="P64" s="166"/>
    </row>
    <row r="65" spans="1:16" ht="21" hidden="1" customHeight="1" x14ac:dyDescent="0.2">
      <c r="A65" s="150" t="s">
        <v>61</v>
      </c>
      <c r="B65" s="132">
        <f>IF(AND(D61="Class A",B62&gt;=1837),B62,0)</f>
        <v>0</v>
      </c>
      <c r="C65" s="144">
        <f>IF(D61="class A",4.2%,0)</f>
        <v>0</v>
      </c>
      <c r="D65" s="56">
        <f>B65*C65</f>
        <v>0</v>
      </c>
      <c r="E65" s="64"/>
      <c r="F65" s="165"/>
      <c r="G65" s="165"/>
      <c r="H65" s="165"/>
      <c r="I65" s="165"/>
      <c r="J65" s="40"/>
      <c r="K65" s="115"/>
      <c r="L65" s="115"/>
      <c r="M65" s="115"/>
      <c r="N65" s="115"/>
      <c r="O65" s="166"/>
      <c r="P65" s="166"/>
    </row>
    <row r="66" spans="1:16" ht="21" hidden="1" customHeight="1" x14ac:dyDescent="0.2">
      <c r="A66" s="150" t="s">
        <v>62</v>
      </c>
      <c r="B66" s="132">
        <f>IF(AND(D61="Class D",B62&lt;=352),352,0)</f>
        <v>0</v>
      </c>
      <c r="C66" s="144">
        <f>IF(D61="Class D",0%,0)</f>
        <v>0</v>
      </c>
      <c r="D66" s="56">
        <f>B66*C66</f>
        <v>0</v>
      </c>
      <c r="E66" s="64"/>
      <c r="F66" s="165"/>
      <c r="G66" s="165"/>
      <c r="H66" s="165"/>
      <c r="I66" s="165"/>
      <c r="J66" s="40"/>
      <c r="K66" s="115"/>
      <c r="L66" s="115"/>
      <c r="M66" s="115"/>
      <c r="N66" s="115"/>
      <c r="O66" s="166"/>
      <c r="P66" s="166"/>
    </row>
    <row r="67" spans="1:16" ht="21" hidden="1" customHeight="1" x14ac:dyDescent="0.2">
      <c r="A67" s="150" t="s">
        <v>63</v>
      </c>
      <c r="B67" s="132">
        <f>IF(D61="Class D",IF(B62&gt;6253,6253,B62),0)</f>
        <v>0</v>
      </c>
      <c r="C67" s="144">
        <v>1.0999999999999999E-2</v>
      </c>
      <c r="D67" s="56">
        <f>B67*C67</f>
        <v>0</v>
      </c>
      <c r="E67" s="64"/>
      <c r="F67" s="165"/>
      <c r="G67" s="165"/>
      <c r="H67" s="165"/>
      <c r="I67" s="165"/>
      <c r="J67" s="40"/>
      <c r="K67" s="115"/>
      <c r="L67" s="115"/>
      <c r="M67" s="115"/>
      <c r="N67" s="115"/>
      <c r="O67" s="166"/>
      <c r="P67" s="166"/>
    </row>
    <row r="68" spans="1:16" ht="21" hidden="1" customHeight="1" x14ac:dyDescent="0.2">
      <c r="A68" s="150" t="s">
        <v>64</v>
      </c>
      <c r="B68" s="132">
        <f>IF(AND($D$61="Class D",B62&gt;6253),B62-B67,0)</f>
        <v>0</v>
      </c>
      <c r="C68" s="144">
        <v>4.2000000000000003E-2</v>
      </c>
      <c r="D68" s="56">
        <f>B68*C68</f>
        <v>0</v>
      </c>
      <c r="E68" s="64"/>
      <c r="F68" s="165"/>
      <c r="G68" s="165"/>
      <c r="H68" s="165"/>
      <c r="I68" s="165"/>
      <c r="J68" s="40"/>
      <c r="K68" s="115"/>
      <c r="L68" s="115"/>
      <c r="M68" s="115"/>
      <c r="N68" s="115"/>
      <c r="O68" s="166"/>
      <c r="P68" s="166"/>
    </row>
    <row r="69" spans="1:16" ht="21" hidden="1" customHeight="1" thickBot="1" x14ac:dyDescent="0.25">
      <c r="A69" s="150" t="s">
        <v>65</v>
      </c>
      <c r="B69" s="132">
        <f>IF(AND(D61="Class A",B62&lt;38),B62,0)</f>
        <v>0</v>
      </c>
      <c r="C69" s="152">
        <v>0</v>
      </c>
      <c r="D69" s="56">
        <f>B69*C69</f>
        <v>0</v>
      </c>
      <c r="E69" s="64"/>
      <c r="F69" s="165"/>
      <c r="G69" s="165"/>
      <c r="H69" s="165"/>
      <c r="I69" s="165"/>
      <c r="J69" s="40"/>
      <c r="K69" s="115"/>
      <c r="L69" s="115"/>
      <c r="M69" s="115"/>
      <c r="N69" s="115"/>
      <c r="O69" s="166"/>
      <c r="P69" s="166"/>
    </row>
    <row r="70" spans="1:16" s="16" customFormat="1" ht="21" hidden="1" customHeight="1" thickBot="1" x14ac:dyDescent="0.25">
      <c r="A70" s="128" t="s">
        <v>66</v>
      </c>
      <c r="B70" s="131"/>
      <c r="C70" s="153"/>
      <c r="D70" s="111">
        <f>SUM(D63:D69)</f>
        <v>0</v>
      </c>
      <c r="E70" s="17"/>
      <c r="F70" s="167"/>
      <c r="G70" s="167"/>
      <c r="H70" s="167"/>
      <c r="I70" s="167"/>
      <c r="J70" s="112"/>
      <c r="K70" s="168"/>
      <c r="L70" s="168"/>
      <c r="M70" s="168"/>
      <c r="N70" s="168"/>
      <c r="O70" s="168"/>
      <c r="P70" s="168"/>
    </row>
    <row r="71" spans="1:16" s="5" customFormat="1" ht="24.75" customHeight="1" thickBot="1" x14ac:dyDescent="0.25">
      <c r="A71" s="128" t="s">
        <v>67</v>
      </c>
      <c r="B71" s="140"/>
      <c r="C71" s="130">
        <v>7</v>
      </c>
      <c r="D71" s="126" t="s">
        <v>68</v>
      </c>
      <c r="E71" s="115"/>
      <c r="F71" s="115"/>
      <c r="G71" s="115"/>
      <c r="H71" s="115"/>
      <c r="I71" s="115"/>
      <c r="J71" s="115"/>
      <c r="K71" s="115"/>
      <c r="L71" s="115"/>
      <c r="M71" s="115"/>
      <c r="N71" s="115"/>
      <c r="O71" s="166"/>
      <c r="P71" s="166"/>
    </row>
    <row r="72" spans="1:16" s="5" customFormat="1" ht="21" customHeight="1" thickBot="1" x14ac:dyDescent="0.25">
      <c r="A72" s="128" t="s">
        <v>69</v>
      </c>
      <c r="B72" s="140"/>
      <c r="C72" s="130">
        <v>8</v>
      </c>
      <c r="D72" s="126" t="s">
        <v>68</v>
      </c>
      <c r="E72" s="115"/>
      <c r="F72" s="115"/>
      <c r="G72" s="115"/>
      <c r="H72" s="115"/>
      <c r="I72" s="115"/>
      <c r="J72" s="115"/>
      <c r="K72" s="115"/>
      <c r="L72" s="115"/>
      <c r="M72" s="115"/>
      <c r="N72" s="115"/>
      <c r="O72" s="166"/>
      <c r="P72" s="166"/>
    </row>
    <row r="73" spans="1:16" s="5" customFormat="1" ht="21" hidden="1" customHeight="1" thickBot="1" x14ac:dyDescent="0.25">
      <c r="A73" s="128"/>
      <c r="B73" s="140"/>
      <c r="C73" s="130"/>
      <c r="D73" s="193">
        <f>IF(D72="Yes",MIN(B82*0.75%,35),0)</f>
        <v>0</v>
      </c>
      <c r="E73" s="115"/>
      <c r="F73" s="115"/>
      <c r="G73" s="115"/>
      <c r="H73" s="115"/>
      <c r="I73" s="115"/>
      <c r="J73" s="115"/>
      <c r="K73" s="115"/>
      <c r="L73" s="115"/>
      <c r="M73" s="115"/>
      <c r="N73" s="115"/>
      <c r="O73" s="166"/>
      <c r="P73" s="166"/>
    </row>
    <row r="74" spans="1:16" s="5" customFormat="1" ht="21" customHeight="1" thickBot="1" x14ac:dyDescent="0.25">
      <c r="A74" s="200" t="s">
        <v>70</v>
      </c>
      <c r="B74" s="201"/>
      <c r="C74" s="201"/>
      <c r="D74" s="202"/>
      <c r="E74" s="115"/>
      <c r="F74" s="115"/>
      <c r="G74" s="115"/>
      <c r="H74" s="115"/>
      <c r="I74" s="115"/>
      <c r="J74" s="115"/>
      <c r="K74" s="115"/>
      <c r="L74" s="115"/>
      <c r="M74" s="115"/>
      <c r="N74" s="115"/>
      <c r="O74" s="166"/>
      <c r="P74" s="166"/>
    </row>
    <row r="75" spans="1:16" s="5" customFormat="1" ht="21" customHeight="1" thickBot="1" x14ac:dyDescent="0.25">
      <c r="A75" s="128" t="s">
        <v>71</v>
      </c>
      <c r="B75" s="140"/>
      <c r="C75" s="130"/>
      <c r="D75" s="126">
        <v>0</v>
      </c>
      <c r="E75" s="115"/>
      <c r="F75" s="115"/>
      <c r="G75" s="115"/>
      <c r="H75" s="115"/>
      <c r="I75" s="115"/>
      <c r="J75" s="115"/>
      <c r="K75" s="115"/>
      <c r="L75" s="115"/>
      <c r="M75" s="115"/>
      <c r="N75" s="115"/>
      <c r="O75" s="166"/>
      <c r="P75" s="166"/>
    </row>
    <row r="76" spans="1:16" s="5" customFormat="1" ht="21" customHeight="1" thickBot="1" x14ac:dyDescent="0.25">
      <c r="A76" s="128" t="s">
        <v>72</v>
      </c>
      <c r="B76" s="140"/>
      <c r="C76" s="130"/>
      <c r="D76" s="126">
        <v>0</v>
      </c>
      <c r="E76" s="115"/>
      <c r="F76" s="115"/>
      <c r="G76" s="115"/>
      <c r="H76" s="115"/>
      <c r="I76" s="115"/>
      <c r="J76" s="115"/>
      <c r="K76" s="115"/>
      <c r="L76" s="115"/>
      <c r="M76" s="115"/>
      <c r="N76" s="115"/>
      <c r="O76" s="166"/>
      <c r="P76" s="166"/>
    </row>
    <row r="77" spans="1:16" s="5" customFormat="1" ht="21" customHeight="1" thickBot="1" x14ac:dyDescent="0.25">
      <c r="A77" s="128" t="s">
        <v>73</v>
      </c>
      <c r="B77" s="140"/>
      <c r="C77" s="130"/>
      <c r="D77" s="126">
        <v>0</v>
      </c>
      <c r="E77" s="115"/>
      <c r="F77" s="115"/>
      <c r="G77" s="115"/>
      <c r="H77" s="115"/>
      <c r="I77" s="115"/>
      <c r="J77" s="115"/>
      <c r="K77" s="115"/>
      <c r="L77" s="115"/>
      <c r="M77" s="115"/>
      <c r="N77" s="115"/>
      <c r="O77" s="166"/>
      <c r="P77" s="166"/>
    </row>
    <row r="78" spans="1:16" s="5" customFormat="1" ht="21" customHeight="1" thickBot="1" x14ac:dyDescent="0.25">
      <c r="A78" s="128" t="s">
        <v>74</v>
      </c>
      <c r="B78" s="140"/>
      <c r="C78" s="130"/>
      <c r="D78" s="126">
        <v>0</v>
      </c>
      <c r="E78" s="115"/>
      <c r="F78" s="115"/>
      <c r="G78" s="115"/>
      <c r="H78" s="115"/>
      <c r="I78" s="115"/>
      <c r="J78" s="115"/>
      <c r="K78" s="115"/>
      <c r="L78" s="115"/>
      <c r="M78" s="115"/>
      <c r="N78" s="115"/>
      <c r="O78" s="166"/>
      <c r="P78" s="166"/>
    </row>
    <row r="79" spans="1:16" s="5" customFormat="1" ht="21" customHeight="1" thickBot="1" x14ac:dyDescent="0.25">
      <c r="A79" s="154" t="s">
        <v>75</v>
      </c>
      <c r="B79" s="169"/>
      <c r="C79" s="169"/>
      <c r="D79" s="126">
        <v>0</v>
      </c>
      <c r="E79" s="115"/>
      <c r="F79" s="115"/>
      <c r="G79" s="115"/>
      <c r="H79" s="115"/>
      <c r="I79" s="115"/>
      <c r="J79" s="115"/>
      <c r="K79" s="115"/>
      <c r="L79" s="115"/>
      <c r="M79" s="115"/>
      <c r="N79" s="115"/>
      <c r="O79" s="166"/>
      <c r="P79" s="166"/>
    </row>
    <row r="80" spans="1:16" s="5" customFormat="1" ht="16.5" thickBot="1" x14ac:dyDescent="0.25">
      <c r="A80" s="170"/>
      <c r="B80" s="115"/>
      <c r="C80" s="115"/>
      <c r="D80" s="115"/>
      <c r="E80" s="115"/>
      <c r="F80" s="115"/>
      <c r="G80" s="115"/>
      <c r="H80" s="115"/>
      <c r="I80" s="115"/>
      <c r="J80" s="72"/>
      <c r="K80" s="115"/>
      <c r="L80" s="115"/>
      <c r="M80" s="115"/>
      <c r="N80" s="115"/>
      <c r="O80" s="166"/>
      <c r="P80" s="166"/>
    </row>
    <row r="81" spans="1:17" s="5" customFormat="1" ht="24" thickBot="1" x14ac:dyDescent="0.25">
      <c r="A81" s="195" t="s">
        <v>76</v>
      </c>
      <c r="B81" s="196"/>
      <c r="C81" s="115"/>
      <c r="D81" s="115"/>
      <c r="E81" s="115"/>
      <c r="F81" s="115"/>
      <c r="G81" s="115"/>
      <c r="H81" s="115"/>
      <c r="I81" s="115"/>
      <c r="J81" s="73"/>
      <c r="K81" s="115"/>
      <c r="L81" s="115"/>
      <c r="M81" s="115"/>
      <c r="N81" s="115"/>
      <c r="O81" s="166"/>
      <c r="P81" s="166"/>
      <c r="Q81" s="166"/>
    </row>
    <row r="82" spans="1:17" s="5" customFormat="1" ht="15.75" x14ac:dyDescent="0.2">
      <c r="A82" s="185" t="s">
        <v>77</v>
      </c>
      <c r="B82" s="186">
        <f>D14*D18</f>
        <v>0</v>
      </c>
      <c r="C82" s="115"/>
      <c r="D82" s="115"/>
      <c r="E82" s="115"/>
      <c r="F82" s="115"/>
      <c r="G82" s="115"/>
      <c r="H82" s="115"/>
      <c r="I82" s="115"/>
      <c r="J82" s="115"/>
      <c r="K82" s="115"/>
      <c r="L82" s="115"/>
      <c r="M82" s="115"/>
      <c r="N82" s="115"/>
      <c r="O82" s="166"/>
      <c r="P82" s="166"/>
      <c r="Q82" s="166"/>
    </row>
    <row r="83" spans="1:17" s="5" customFormat="1" ht="15.75" x14ac:dyDescent="0.25">
      <c r="A83" s="185" t="s">
        <v>78</v>
      </c>
      <c r="B83" s="187">
        <f>-D19</f>
        <v>0</v>
      </c>
      <c r="C83" s="115"/>
      <c r="D83" s="115"/>
      <c r="E83" s="115"/>
      <c r="F83" s="115"/>
      <c r="G83" s="115"/>
      <c r="H83" s="115"/>
      <c r="I83" s="115"/>
      <c r="J83" s="115"/>
      <c r="K83" s="115"/>
      <c r="L83" s="115"/>
      <c r="M83" s="115"/>
      <c r="N83" s="115"/>
      <c r="O83" s="166"/>
      <c r="P83" s="166"/>
      <c r="Q83" s="166"/>
    </row>
    <row r="84" spans="1:17" s="5" customFormat="1" ht="15.75" x14ac:dyDescent="0.2">
      <c r="A84" s="188" t="s">
        <v>11</v>
      </c>
      <c r="B84" s="186">
        <f>IF(D20="Click this box &amp; then select Pension Scheme from drop down list",0,-SUM(F22:F23))</f>
        <v>0</v>
      </c>
      <c r="C84" s="115"/>
      <c r="D84" s="115"/>
      <c r="E84" s="115"/>
      <c r="F84" s="166"/>
      <c r="G84" s="115"/>
      <c r="H84" s="115"/>
      <c r="I84" s="115"/>
      <c r="J84" s="115"/>
      <c r="K84" s="115"/>
      <c r="L84" s="115"/>
      <c r="M84" s="115"/>
      <c r="N84" s="115"/>
      <c r="O84" s="166"/>
      <c r="P84" s="166"/>
      <c r="Q84" s="166"/>
    </row>
    <row r="85" spans="1:17" s="5" customFormat="1" ht="15.75" x14ac:dyDescent="0.2">
      <c r="A85" s="189" t="s">
        <v>79</v>
      </c>
      <c r="B85" s="186">
        <f>-SUM(I26:I29)</f>
        <v>0</v>
      </c>
      <c r="C85" s="115"/>
      <c r="D85" s="115"/>
      <c r="E85" s="115"/>
      <c r="F85" s="166"/>
      <c r="G85" s="115"/>
      <c r="H85" s="115"/>
      <c r="I85" s="115"/>
      <c r="J85" s="115"/>
      <c r="K85" s="115"/>
      <c r="L85" s="115"/>
      <c r="M85" s="115"/>
      <c r="N85" s="115"/>
      <c r="O85" s="166"/>
      <c r="P85" s="166"/>
      <c r="Q85" s="166"/>
    </row>
    <row r="86" spans="1:17" s="5" customFormat="1" ht="15.75" x14ac:dyDescent="0.2">
      <c r="A86" s="185" t="str">
        <f>A30</f>
        <v>Income Protection Plan (Select yes if on payslip)</v>
      </c>
      <c r="B86" s="186">
        <f>IF(D30="Yes",-D31*D32,0)</f>
        <v>0</v>
      </c>
      <c r="C86" s="171"/>
      <c r="D86" s="115"/>
      <c r="E86" s="115"/>
      <c r="F86" s="166"/>
      <c r="G86" s="115"/>
      <c r="H86" s="115"/>
      <c r="I86" s="115"/>
      <c r="J86" s="115"/>
      <c r="K86" s="115"/>
      <c r="L86" s="115"/>
      <c r="M86" s="115"/>
      <c r="N86" s="115"/>
      <c r="O86" s="166"/>
      <c r="P86" s="166"/>
      <c r="Q86" s="166"/>
    </row>
    <row r="87" spans="1:17" s="5" customFormat="1" ht="15.75" x14ac:dyDescent="0.2">
      <c r="A87" s="185" t="str">
        <f>A36</f>
        <v>Group Life Plan (Select yes if on payslip)</v>
      </c>
      <c r="B87" s="186">
        <f>IF(D36="Yes",-D37*D38,0)</f>
        <v>0</v>
      </c>
      <c r="C87" s="171"/>
      <c r="D87" s="115"/>
      <c r="E87" s="115"/>
      <c r="F87" s="115"/>
      <c r="G87" s="115"/>
      <c r="H87" s="115"/>
      <c r="I87" s="115"/>
      <c r="J87" s="115"/>
      <c r="K87" s="115"/>
      <c r="L87" s="115"/>
      <c r="M87" s="115"/>
      <c r="N87" s="115"/>
      <c r="O87" s="166"/>
      <c r="P87" s="166"/>
      <c r="Q87" s="166"/>
    </row>
    <row r="88" spans="1:17" s="5" customFormat="1" ht="15.75" x14ac:dyDescent="0.25">
      <c r="A88" s="185" t="s">
        <v>80</v>
      </c>
      <c r="B88" s="187">
        <f>-D39</f>
        <v>0</v>
      </c>
      <c r="C88" s="171"/>
      <c r="D88" s="115"/>
      <c r="E88" s="115"/>
      <c r="F88" s="115"/>
      <c r="G88" s="115"/>
      <c r="H88" s="115"/>
      <c r="I88" s="115"/>
      <c r="J88" s="115"/>
      <c r="K88" s="115"/>
      <c r="L88" s="115"/>
      <c r="M88" s="115"/>
      <c r="N88" s="115"/>
      <c r="O88" s="166"/>
      <c r="P88" s="166"/>
      <c r="Q88" s="166"/>
    </row>
    <row r="89" spans="1:17" s="5" customFormat="1" ht="15.75" x14ac:dyDescent="0.25">
      <c r="A89" s="185" t="s">
        <v>81</v>
      </c>
      <c r="B89" s="187">
        <f>-D40</f>
        <v>0</v>
      </c>
      <c r="C89" s="171"/>
      <c r="D89" s="115"/>
      <c r="E89" s="115"/>
      <c r="F89" s="115"/>
      <c r="G89" s="115"/>
      <c r="H89" s="115"/>
      <c r="I89" s="115"/>
      <c r="J89" s="115"/>
      <c r="K89" s="115"/>
      <c r="L89" s="115"/>
      <c r="M89" s="115"/>
      <c r="N89" s="115"/>
      <c r="O89" s="166"/>
      <c r="P89" s="166"/>
      <c r="Q89" s="166"/>
    </row>
    <row r="90" spans="1:17" s="5" customFormat="1" ht="15.75" x14ac:dyDescent="0.25">
      <c r="A90" s="185" t="s">
        <v>82</v>
      </c>
      <c r="B90" s="187">
        <f>IF(D33="Yes",-D34*D35,0)</f>
        <v>0</v>
      </c>
      <c r="C90" s="171"/>
      <c r="D90" s="115"/>
      <c r="E90" s="115"/>
      <c r="F90" s="115"/>
      <c r="G90" s="115"/>
      <c r="H90" s="115"/>
      <c r="I90" s="115"/>
      <c r="J90" s="115"/>
      <c r="K90" s="115"/>
      <c r="L90" s="115"/>
      <c r="M90" s="115"/>
      <c r="N90" s="115"/>
      <c r="O90" s="166"/>
      <c r="P90" s="166"/>
      <c r="Q90" s="166"/>
    </row>
    <row r="91" spans="1:17" s="5" customFormat="1" ht="15.75" x14ac:dyDescent="0.2">
      <c r="A91" s="185" t="s">
        <v>83</v>
      </c>
      <c r="B91" s="186">
        <f>IF((D47-D48)&lt;0,0,-(D47-D48))</f>
        <v>0</v>
      </c>
      <c r="C91" s="171"/>
      <c r="D91" s="115"/>
      <c r="E91" s="115"/>
      <c r="F91" s="115"/>
      <c r="G91" s="115"/>
      <c r="H91" s="115"/>
      <c r="I91" s="115"/>
      <c r="J91" s="115"/>
      <c r="K91" s="115"/>
      <c r="L91" s="115"/>
      <c r="M91" s="115"/>
      <c r="N91" s="115"/>
      <c r="O91" s="166"/>
      <c r="P91" s="166"/>
      <c r="Q91" s="166"/>
    </row>
    <row r="92" spans="1:17" s="5" customFormat="1" ht="15.75" x14ac:dyDescent="0.2">
      <c r="A92" s="190" t="s">
        <v>47</v>
      </c>
      <c r="B92" s="186">
        <f>IF(D49="Click this box &amp; then select USC deduction from drop down list",0,-SUM(E56:E59))</f>
        <v>0</v>
      </c>
      <c r="C92" s="171"/>
      <c r="D92" s="115"/>
      <c r="E92" s="115"/>
      <c r="F92" s="115"/>
      <c r="G92" s="115"/>
      <c r="H92" s="115"/>
      <c r="I92" s="115"/>
      <c r="J92" s="115"/>
      <c r="K92" s="115"/>
      <c r="L92" s="115"/>
      <c r="M92" s="115"/>
      <c r="N92" s="115"/>
      <c r="O92" s="166"/>
      <c r="P92" s="166"/>
      <c r="Q92" s="166"/>
    </row>
    <row r="93" spans="1:17" s="5" customFormat="1" ht="15.75" x14ac:dyDescent="0.2">
      <c r="A93" s="185" t="s">
        <v>84</v>
      </c>
      <c r="B93" s="186">
        <f>-D70</f>
        <v>0</v>
      </c>
      <c r="C93" s="171"/>
      <c r="D93" s="115"/>
      <c r="E93" s="115"/>
      <c r="F93" s="115"/>
      <c r="G93" s="115"/>
      <c r="H93" s="115"/>
      <c r="I93" s="115"/>
      <c r="J93" s="115"/>
      <c r="K93" s="115"/>
      <c r="L93" s="115"/>
      <c r="M93" s="115"/>
      <c r="N93" s="115"/>
      <c r="O93" s="166"/>
      <c r="P93" s="166"/>
      <c r="Q93" s="166"/>
    </row>
    <row r="94" spans="1:17" s="5" customFormat="1" ht="15.75" x14ac:dyDescent="0.2">
      <c r="A94" s="185" t="s">
        <v>67</v>
      </c>
      <c r="B94" s="186">
        <f>IF(D71="Yes",-E178,0)</f>
        <v>0</v>
      </c>
      <c r="C94" s="115"/>
      <c r="D94" s="115"/>
      <c r="E94" s="115"/>
      <c r="F94" s="115"/>
      <c r="G94" s="115"/>
      <c r="H94" s="115"/>
      <c r="I94" s="115"/>
      <c r="J94" s="115"/>
      <c r="K94" s="115"/>
      <c r="L94" s="115"/>
      <c r="M94" s="115"/>
      <c r="N94" s="115"/>
      <c r="O94" s="166"/>
      <c r="P94" s="166"/>
      <c r="Q94" s="166"/>
    </row>
    <row r="95" spans="1:17" s="5" customFormat="1" ht="15.75" x14ac:dyDescent="0.2">
      <c r="A95" s="185" t="s">
        <v>69</v>
      </c>
      <c r="B95" s="186">
        <f>-D73</f>
        <v>0</v>
      </c>
      <c r="C95" s="115"/>
      <c r="D95" s="115"/>
      <c r="E95" s="115"/>
      <c r="F95" s="115"/>
      <c r="G95" s="115"/>
      <c r="H95" s="115"/>
      <c r="I95" s="115"/>
      <c r="J95" s="115"/>
      <c r="K95" s="115"/>
      <c r="L95" s="115"/>
      <c r="M95" s="115"/>
      <c r="N95" s="115"/>
      <c r="O95" s="166"/>
      <c r="P95" s="166"/>
      <c r="Q95" s="166"/>
    </row>
    <row r="96" spans="1:17" s="5" customFormat="1" ht="15.75" x14ac:dyDescent="0.2">
      <c r="A96" s="185" t="str">
        <f>A75</f>
        <v>LPT</v>
      </c>
      <c r="B96" s="186">
        <f>-D75</f>
        <v>0</v>
      </c>
      <c r="C96" s="115"/>
      <c r="D96" s="115"/>
      <c r="E96" s="115"/>
      <c r="F96" s="115"/>
      <c r="G96" s="115"/>
      <c r="H96" s="115"/>
      <c r="I96" s="115"/>
      <c r="J96" s="115"/>
      <c r="K96" s="115"/>
      <c r="L96" s="115"/>
      <c r="M96" s="115"/>
      <c r="N96" s="115"/>
      <c r="O96" s="166"/>
      <c r="P96" s="166"/>
      <c r="Q96" s="166"/>
    </row>
    <row r="97" spans="1:17" s="5" customFormat="1" ht="15.75" x14ac:dyDescent="0.2">
      <c r="A97" s="185" t="str">
        <f>A76</f>
        <v>VHI</v>
      </c>
      <c r="B97" s="186">
        <f>-D76</f>
        <v>0</v>
      </c>
      <c r="C97" s="115"/>
      <c r="D97" s="115"/>
      <c r="E97" s="115"/>
      <c r="F97" s="115"/>
      <c r="G97" s="115"/>
      <c r="H97" s="115"/>
      <c r="I97" s="115"/>
      <c r="J97" s="115"/>
      <c r="K97" s="115"/>
      <c r="L97" s="115"/>
      <c r="M97" s="115"/>
      <c r="N97" s="115"/>
      <c r="O97" s="166"/>
      <c r="P97" s="166"/>
      <c r="Q97" s="166"/>
    </row>
    <row r="98" spans="1:17" s="5" customFormat="1" ht="15.75" x14ac:dyDescent="0.2">
      <c r="A98" s="185" t="str">
        <f t="shared" ref="A98:A100" si="2">A77</f>
        <v>St. Anthony's Credit Union</v>
      </c>
      <c r="B98" s="186">
        <f t="shared" ref="B98:B100" si="3">-D77</f>
        <v>0</v>
      </c>
      <c r="C98" s="115"/>
      <c r="D98" s="115"/>
      <c r="E98" s="115"/>
      <c r="F98" s="115"/>
      <c r="G98" s="115"/>
      <c r="H98" s="115"/>
      <c r="I98" s="115"/>
      <c r="J98" s="115"/>
      <c r="K98" s="115"/>
      <c r="L98" s="115"/>
      <c r="M98" s="115"/>
      <c r="N98" s="115"/>
      <c r="O98" s="166"/>
      <c r="P98" s="166"/>
      <c r="Q98" s="166"/>
    </row>
    <row r="99" spans="1:17" s="5" customFormat="1" ht="15.75" x14ac:dyDescent="0.2">
      <c r="A99" s="185" t="str">
        <f t="shared" si="2"/>
        <v>Charity deduction</v>
      </c>
      <c r="B99" s="186">
        <f t="shared" si="3"/>
        <v>0</v>
      </c>
      <c r="C99" s="115"/>
      <c r="D99" s="115"/>
      <c r="E99" s="115"/>
      <c r="F99" s="115"/>
      <c r="G99" s="115"/>
      <c r="H99" s="115"/>
      <c r="I99" s="115"/>
      <c r="J99" s="115"/>
      <c r="K99" s="115"/>
      <c r="L99" s="115"/>
      <c r="M99" s="115"/>
      <c r="N99" s="115"/>
      <c r="O99" s="166"/>
      <c r="P99" s="166"/>
      <c r="Q99" s="166"/>
    </row>
    <row r="100" spans="1:17" s="5" customFormat="1" ht="15.75" x14ac:dyDescent="0.2">
      <c r="A100" s="185" t="str">
        <f t="shared" si="2"/>
        <v>Other deductions not mentioned above</v>
      </c>
      <c r="B100" s="186">
        <f t="shared" si="3"/>
        <v>0</v>
      </c>
      <c r="C100" s="115"/>
      <c r="D100" s="115"/>
      <c r="E100" s="115"/>
      <c r="F100" s="115"/>
      <c r="G100" s="115"/>
      <c r="H100" s="115"/>
      <c r="I100" s="115"/>
      <c r="J100" s="115"/>
      <c r="K100" s="115"/>
      <c r="L100" s="115"/>
      <c r="M100" s="115"/>
      <c r="N100" s="115"/>
      <c r="O100" s="166"/>
      <c r="P100" s="166"/>
      <c r="Q100" s="166"/>
    </row>
    <row r="101" spans="1:17" s="5" customFormat="1" ht="24" thickBot="1" x14ac:dyDescent="0.25">
      <c r="A101" s="191" t="s">
        <v>85</v>
      </c>
      <c r="B101" s="192">
        <f>(B82)+SUM(B83:B100)</f>
        <v>0</v>
      </c>
      <c r="C101" s="115"/>
      <c r="D101" s="115"/>
      <c r="E101" s="115"/>
      <c r="F101" s="115"/>
      <c r="G101" s="115"/>
      <c r="H101" s="115"/>
      <c r="I101" s="115"/>
      <c r="J101" s="115"/>
      <c r="K101" s="115"/>
      <c r="L101" s="115"/>
      <c r="M101" s="115"/>
      <c r="N101" s="115"/>
      <c r="O101" s="166"/>
      <c r="P101" s="166"/>
      <c r="Q101" s="166"/>
    </row>
    <row r="102" spans="1:17" s="5" customFormat="1" ht="15.75" x14ac:dyDescent="0.2">
      <c r="A102" s="116"/>
      <c r="B102" s="115"/>
      <c r="C102" s="115"/>
      <c r="D102" s="115"/>
      <c r="E102" s="115"/>
      <c r="F102" s="115"/>
      <c r="G102" s="115"/>
      <c r="H102" s="115"/>
      <c r="I102" s="115"/>
      <c r="J102" s="115"/>
      <c r="K102" s="115"/>
      <c r="L102" s="115"/>
      <c r="M102" s="115"/>
      <c r="N102" s="115"/>
      <c r="O102" s="166"/>
      <c r="P102" s="166"/>
      <c r="Q102" s="166"/>
    </row>
    <row r="103" spans="1:17" s="5" customFormat="1" ht="15.75" x14ac:dyDescent="0.2">
      <c r="A103" s="116"/>
      <c r="B103" s="115"/>
      <c r="C103" s="166"/>
      <c r="D103" s="166"/>
      <c r="E103" s="115"/>
      <c r="F103" s="115"/>
      <c r="G103" s="115"/>
      <c r="H103" s="115"/>
      <c r="I103" s="115"/>
      <c r="J103" s="75"/>
      <c r="K103" s="115"/>
      <c r="L103" s="115"/>
      <c r="M103" s="115"/>
      <c r="N103" s="115"/>
      <c r="O103" s="166"/>
      <c r="P103" s="166"/>
      <c r="Q103" s="166"/>
    </row>
    <row r="104" spans="1:17" s="5" customFormat="1" ht="15.75" x14ac:dyDescent="0.2">
      <c r="A104" s="116"/>
      <c r="B104" s="115"/>
      <c r="C104" s="166"/>
      <c r="D104" s="166"/>
      <c r="E104" s="115"/>
      <c r="F104" s="115"/>
      <c r="G104" s="115"/>
      <c r="H104" s="115"/>
      <c r="I104" s="115"/>
      <c r="J104" s="75"/>
      <c r="K104" s="115"/>
      <c r="L104" s="115"/>
      <c r="M104" s="115"/>
      <c r="N104" s="115"/>
      <c r="O104" s="166"/>
      <c r="P104" s="166"/>
      <c r="Q104" s="166"/>
    </row>
    <row r="105" spans="1:17" s="5" customFormat="1" x14ac:dyDescent="0.2">
      <c r="A105" s="170"/>
      <c r="B105" s="115"/>
      <c r="C105" s="166"/>
      <c r="D105" s="166"/>
      <c r="E105" s="115"/>
      <c r="F105" s="115"/>
      <c r="G105" s="115"/>
      <c r="H105" s="115"/>
      <c r="I105" s="115"/>
      <c r="J105" s="75"/>
      <c r="K105" s="115"/>
      <c r="L105" s="115"/>
      <c r="M105" s="115"/>
      <c r="N105" s="115"/>
      <c r="O105" s="166"/>
      <c r="P105" s="166"/>
      <c r="Q105" s="166"/>
    </row>
    <row r="106" spans="1:17" s="5" customFormat="1" x14ac:dyDescent="0.2">
      <c r="A106" s="170"/>
      <c r="B106" s="115"/>
      <c r="C106" s="166"/>
      <c r="D106" s="166"/>
      <c r="E106" s="115"/>
      <c r="F106" s="115"/>
      <c r="G106" s="115"/>
      <c r="H106" s="115"/>
      <c r="I106" s="115"/>
      <c r="J106" s="75"/>
      <c r="K106" s="115"/>
      <c r="L106" s="115"/>
      <c r="M106" s="115"/>
      <c r="N106" s="115"/>
      <c r="O106" s="166"/>
      <c r="P106" s="166"/>
      <c r="Q106" s="166"/>
    </row>
    <row r="107" spans="1:17" s="5" customFormat="1" x14ac:dyDescent="0.2">
      <c r="A107" s="170"/>
      <c r="B107" s="115"/>
      <c r="C107" s="166"/>
      <c r="D107" s="166"/>
      <c r="E107" s="115"/>
      <c r="F107" s="115"/>
      <c r="G107" s="115"/>
      <c r="H107" s="115"/>
      <c r="I107" s="115"/>
      <c r="J107" s="75"/>
      <c r="K107" s="115"/>
      <c r="L107" s="115"/>
      <c r="M107" s="115"/>
      <c r="N107" s="115"/>
      <c r="O107" s="166"/>
      <c r="P107" s="166"/>
      <c r="Q107" s="166"/>
    </row>
    <row r="108" spans="1:17" s="5" customFormat="1" x14ac:dyDescent="0.2">
      <c r="A108" s="170"/>
      <c r="B108" s="115"/>
      <c r="C108" s="166"/>
      <c r="D108" s="166"/>
      <c r="E108" s="115"/>
      <c r="F108" s="115"/>
      <c r="G108" s="115"/>
      <c r="H108" s="115"/>
      <c r="I108" s="115"/>
      <c r="J108" s="75"/>
      <c r="K108" s="115"/>
      <c r="L108" s="115"/>
      <c r="M108" s="115"/>
      <c r="N108" s="115"/>
      <c r="O108" s="166"/>
      <c r="P108" s="166"/>
      <c r="Q108" s="166"/>
    </row>
    <row r="109" spans="1:17" s="5" customFormat="1" x14ac:dyDescent="0.2">
      <c r="A109" s="170"/>
      <c r="B109" s="115"/>
      <c r="C109" s="166"/>
      <c r="D109" s="166"/>
      <c r="E109" s="115"/>
      <c r="F109" s="115"/>
      <c r="G109" s="115"/>
      <c r="H109" s="115"/>
      <c r="I109" s="115"/>
      <c r="J109" s="75"/>
      <c r="K109" s="115"/>
      <c r="L109" s="115"/>
      <c r="M109" s="115"/>
      <c r="N109" s="115"/>
      <c r="O109" s="166"/>
      <c r="P109" s="166"/>
      <c r="Q109" s="166"/>
    </row>
    <row r="110" spans="1:17" s="5" customFormat="1" x14ac:dyDescent="0.2">
      <c r="A110" s="170"/>
      <c r="B110" s="115"/>
      <c r="C110" s="115"/>
      <c r="D110" s="115"/>
      <c r="E110" s="115"/>
      <c r="F110" s="115"/>
      <c r="G110" s="115"/>
      <c r="H110" s="115"/>
      <c r="I110" s="115"/>
      <c r="J110" s="75"/>
      <c r="K110" s="115"/>
      <c r="L110" s="115"/>
      <c r="M110" s="115"/>
      <c r="N110" s="115"/>
      <c r="O110" s="166"/>
      <c r="P110" s="166"/>
      <c r="Q110" s="166"/>
    </row>
    <row r="111" spans="1:17" s="5" customFormat="1" x14ac:dyDescent="0.2">
      <c r="A111" s="170"/>
      <c r="B111" s="115"/>
      <c r="C111" s="115"/>
      <c r="D111" s="115"/>
      <c r="E111" s="115"/>
      <c r="F111" s="115"/>
      <c r="G111" s="115"/>
      <c r="H111" s="115"/>
      <c r="I111" s="115"/>
      <c r="J111" s="75"/>
      <c r="K111" s="115"/>
      <c r="L111" s="115"/>
      <c r="M111" s="115"/>
      <c r="N111" s="115"/>
      <c r="O111" s="166"/>
      <c r="P111" s="166"/>
      <c r="Q111" s="166"/>
    </row>
    <row r="112" spans="1:17" s="5" customFormat="1" x14ac:dyDescent="0.2">
      <c r="A112" s="170"/>
      <c r="B112" s="115"/>
      <c r="C112" s="115"/>
      <c r="D112" s="115"/>
      <c r="E112" s="115"/>
      <c r="F112" s="115"/>
      <c r="G112" s="115"/>
      <c r="H112" s="115"/>
      <c r="I112" s="115"/>
      <c r="J112" s="75"/>
      <c r="K112" s="115"/>
      <c r="L112" s="115"/>
      <c r="M112" s="115"/>
      <c r="N112" s="115"/>
      <c r="O112" s="166"/>
      <c r="P112" s="166"/>
      <c r="Q112" s="166"/>
    </row>
    <row r="113" spans="1:17" s="5" customFormat="1" x14ac:dyDescent="0.2">
      <c r="A113" s="170"/>
      <c r="B113" s="115"/>
      <c r="C113" s="115"/>
      <c r="D113" s="115"/>
      <c r="E113" s="115"/>
      <c r="F113" s="115"/>
      <c r="G113" s="115"/>
      <c r="H113" s="115"/>
      <c r="I113" s="115"/>
      <c r="J113" s="75"/>
      <c r="K113" s="115"/>
      <c r="L113" s="115"/>
      <c r="M113" s="115"/>
      <c r="N113" s="115"/>
      <c r="O113" s="166"/>
      <c r="P113" s="166"/>
      <c r="Q113" s="166"/>
    </row>
    <row r="114" spans="1:17" s="5" customFormat="1" x14ac:dyDescent="0.2">
      <c r="A114" s="170"/>
      <c r="B114" s="115"/>
      <c r="C114" s="115"/>
      <c r="D114" s="115"/>
      <c r="E114" s="115"/>
      <c r="F114" s="115"/>
      <c r="G114" s="115"/>
      <c r="H114" s="115"/>
      <c r="I114" s="115"/>
      <c r="J114" s="75"/>
      <c r="K114" s="115"/>
      <c r="L114" s="115"/>
      <c r="M114" s="115"/>
      <c r="N114" s="115"/>
      <c r="O114" s="166"/>
      <c r="P114" s="166"/>
      <c r="Q114" s="166"/>
    </row>
    <row r="115" spans="1:17" s="5" customFormat="1" x14ac:dyDescent="0.2">
      <c r="A115" s="170"/>
      <c r="B115" s="115"/>
      <c r="C115" s="115"/>
      <c r="D115" s="115"/>
      <c r="E115" s="115"/>
      <c r="F115" s="115"/>
      <c r="G115" s="115"/>
      <c r="H115" s="115"/>
      <c r="I115" s="115"/>
      <c r="J115" s="75"/>
      <c r="K115" s="115"/>
      <c r="L115" s="115"/>
      <c r="M115" s="115"/>
      <c r="N115" s="115"/>
      <c r="O115" s="166"/>
      <c r="P115" s="166"/>
      <c r="Q115" s="166"/>
    </row>
    <row r="116" spans="1:17" s="5" customFormat="1" x14ac:dyDescent="0.2">
      <c r="A116" s="170"/>
      <c r="B116" s="115"/>
      <c r="C116" s="115"/>
      <c r="D116" s="115"/>
      <c r="E116" s="115"/>
      <c r="F116" s="115"/>
      <c r="G116" s="115"/>
      <c r="H116" s="115"/>
      <c r="I116" s="115"/>
      <c r="J116" s="75"/>
      <c r="K116" s="115"/>
      <c r="L116" s="115"/>
      <c r="M116" s="115"/>
      <c r="N116" s="115"/>
      <c r="O116" s="166"/>
      <c r="P116" s="166"/>
      <c r="Q116" s="166"/>
    </row>
    <row r="117" spans="1:17" s="5" customFormat="1" x14ac:dyDescent="0.2">
      <c r="A117" s="170"/>
      <c r="B117" s="115"/>
      <c r="C117" s="115"/>
      <c r="D117" s="115"/>
      <c r="E117" s="115"/>
      <c r="F117" s="115"/>
      <c r="G117" s="115"/>
      <c r="H117" s="115"/>
      <c r="I117" s="115"/>
      <c r="J117" s="75"/>
      <c r="K117" s="115"/>
      <c r="L117" s="115"/>
      <c r="M117" s="115"/>
      <c r="N117" s="115"/>
      <c r="O117" s="166"/>
      <c r="P117" s="166"/>
      <c r="Q117" s="166"/>
    </row>
    <row r="118" spans="1:17" s="5" customFormat="1" x14ac:dyDescent="0.2">
      <c r="A118" s="170"/>
      <c r="B118" s="115"/>
      <c r="C118" s="115"/>
      <c r="D118" s="115"/>
      <c r="E118" s="115"/>
      <c r="F118" s="115"/>
      <c r="G118" s="115"/>
      <c r="H118" s="115"/>
      <c r="I118" s="115"/>
      <c r="J118" s="75"/>
      <c r="K118" s="115"/>
      <c r="L118" s="115"/>
      <c r="M118" s="115"/>
      <c r="N118" s="115"/>
      <c r="O118" s="166"/>
      <c r="P118" s="166"/>
      <c r="Q118" s="166"/>
    </row>
    <row r="119" spans="1:17" s="5" customFormat="1" x14ac:dyDescent="0.2">
      <c r="A119" s="170"/>
      <c r="B119" s="115"/>
      <c r="C119" s="115"/>
      <c r="D119" s="115"/>
      <c r="E119" s="115"/>
      <c r="F119" s="115"/>
      <c r="G119" s="115"/>
      <c r="H119" s="115"/>
      <c r="I119" s="115"/>
      <c r="J119" s="75"/>
      <c r="K119" s="115"/>
      <c r="L119" s="115"/>
      <c r="M119" s="115"/>
      <c r="N119" s="115"/>
      <c r="O119" s="166"/>
      <c r="P119" s="166"/>
      <c r="Q119" s="166"/>
    </row>
    <row r="120" spans="1:17" s="5" customFormat="1" x14ac:dyDescent="0.2">
      <c r="A120" s="170"/>
      <c r="B120" s="115"/>
      <c r="C120" s="115"/>
      <c r="D120" s="115"/>
      <c r="E120" s="115"/>
      <c r="F120" s="115"/>
      <c r="G120" s="115"/>
      <c r="H120" s="115"/>
      <c r="I120" s="115"/>
      <c r="J120" s="75"/>
      <c r="K120" s="115"/>
      <c r="L120" s="115"/>
      <c r="M120" s="115"/>
      <c r="N120" s="115"/>
      <c r="O120" s="166"/>
      <c r="P120" s="166"/>
      <c r="Q120" s="166"/>
    </row>
    <row r="121" spans="1:17" s="5" customFormat="1" x14ac:dyDescent="0.2">
      <c r="A121" s="170"/>
      <c r="B121" s="115"/>
      <c r="C121" s="115"/>
      <c r="D121" s="115"/>
      <c r="E121" s="115"/>
      <c r="F121" s="115"/>
      <c r="G121" s="115"/>
      <c r="H121" s="115"/>
      <c r="I121" s="115"/>
      <c r="J121" s="75"/>
      <c r="K121" s="115"/>
      <c r="L121" s="115"/>
      <c r="M121" s="115"/>
      <c r="N121" s="115"/>
      <c r="O121" s="166"/>
      <c r="P121" s="166"/>
      <c r="Q121" s="166"/>
    </row>
    <row r="122" spans="1:17" s="5" customFormat="1" x14ac:dyDescent="0.2">
      <c r="A122" s="170"/>
      <c r="B122" s="115"/>
      <c r="C122" s="115"/>
      <c r="D122" s="115"/>
      <c r="E122" s="115"/>
      <c r="F122" s="115"/>
      <c r="G122" s="115"/>
      <c r="H122" s="115"/>
      <c r="I122" s="115"/>
      <c r="J122" s="75"/>
      <c r="K122" s="115"/>
      <c r="L122" s="115"/>
      <c r="M122" s="115"/>
      <c r="N122" s="115"/>
      <c r="O122" s="166"/>
      <c r="P122" s="166"/>
      <c r="Q122" s="166"/>
    </row>
    <row r="123" spans="1:17" s="5" customFormat="1" x14ac:dyDescent="0.2">
      <c r="A123" s="170"/>
      <c r="B123" s="115"/>
      <c r="C123" s="115"/>
      <c r="D123" s="115"/>
      <c r="E123" s="115"/>
      <c r="F123" s="115"/>
      <c r="G123" s="115"/>
      <c r="H123" s="115"/>
      <c r="I123" s="115"/>
      <c r="J123" s="75"/>
      <c r="K123" s="115"/>
      <c r="L123" s="115"/>
      <c r="M123" s="115"/>
      <c r="N123" s="115"/>
      <c r="O123" s="166"/>
      <c r="P123" s="166"/>
      <c r="Q123" s="166"/>
    </row>
    <row r="124" spans="1:17" s="5" customFormat="1" x14ac:dyDescent="0.2">
      <c r="A124" s="170"/>
      <c r="B124" s="115"/>
      <c r="C124" s="115"/>
      <c r="D124" s="115"/>
      <c r="E124" s="115"/>
      <c r="F124" s="115"/>
      <c r="G124" s="115"/>
      <c r="H124" s="115"/>
      <c r="I124" s="115"/>
      <c r="J124" s="75"/>
      <c r="K124" s="115"/>
      <c r="L124" s="115"/>
      <c r="M124" s="115"/>
      <c r="N124" s="115"/>
      <c r="O124" s="166"/>
      <c r="P124" s="166"/>
      <c r="Q124" s="166"/>
    </row>
    <row r="125" spans="1:17" s="5" customFormat="1" x14ac:dyDescent="0.2">
      <c r="A125" s="170"/>
      <c r="B125" s="115"/>
      <c r="C125" s="115"/>
      <c r="D125" s="115"/>
      <c r="E125" s="115"/>
      <c r="F125" s="115"/>
      <c r="G125" s="115"/>
      <c r="H125" s="115"/>
      <c r="I125" s="115"/>
      <c r="J125" s="75"/>
      <c r="K125" s="115"/>
      <c r="L125" s="115"/>
      <c r="M125" s="115"/>
      <c r="N125" s="115"/>
      <c r="O125" s="166"/>
      <c r="P125" s="166"/>
      <c r="Q125" s="166"/>
    </row>
    <row r="126" spans="1:17" s="5" customFormat="1" x14ac:dyDescent="0.2">
      <c r="A126" s="170"/>
      <c r="B126" s="115"/>
      <c r="C126" s="115"/>
      <c r="D126" s="115"/>
      <c r="E126" s="115"/>
      <c r="F126" s="115"/>
      <c r="G126" s="115"/>
      <c r="H126" s="115"/>
      <c r="I126" s="115"/>
      <c r="J126" s="75"/>
      <c r="K126" s="115"/>
      <c r="L126" s="115"/>
      <c r="M126" s="115"/>
      <c r="N126" s="115"/>
      <c r="O126" s="166"/>
      <c r="P126" s="166"/>
      <c r="Q126" s="166"/>
    </row>
    <row r="127" spans="1:17" s="5" customFormat="1" x14ac:dyDescent="0.2">
      <c r="A127" s="170"/>
      <c r="B127" s="115"/>
      <c r="C127" s="115"/>
      <c r="D127" s="115"/>
      <c r="E127" s="115"/>
      <c r="F127" s="115"/>
      <c r="G127" s="115"/>
      <c r="H127" s="115"/>
      <c r="I127" s="115"/>
      <c r="J127" s="75"/>
      <c r="K127" s="115"/>
      <c r="L127" s="115"/>
      <c r="M127" s="115"/>
      <c r="N127" s="115"/>
      <c r="O127" s="166"/>
      <c r="P127" s="166"/>
      <c r="Q127" s="166"/>
    </row>
    <row r="128" spans="1:17" s="5" customFormat="1" x14ac:dyDescent="0.2">
      <c r="A128" s="170"/>
      <c r="B128" s="115"/>
      <c r="C128" s="115"/>
      <c r="D128" s="115"/>
      <c r="E128" s="115"/>
      <c r="F128" s="115"/>
      <c r="G128" s="115"/>
      <c r="H128" s="115"/>
      <c r="I128" s="115"/>
      <c r="J128" s="75"/>
      <c r="K128" s="115"/>
      <c r="L128" s="115"/>
      <c r="M128" s="115"/>
      <c r="N128" s="115"/>
      <c r="O128" s="166"/>
      <c r="P128" s="166"/>
      <c r="Q128" s="166"/>
    </row>
    <row r="129" spans="1:17" s="5" customFormat="1" x14ac:dyDescent="0.2">
      <c r="A129" s="170"/>
      <c r="B129" s="115"/>
      <c r="C129" s="115"/>
      <c r="D129" s="115"/>
      <c r="E129" s="115"/>
      <c r="F129" s="115"/>
      <c r="G129" s="115"/>
      <c r="H129" s="115"/>
      <c r="I129" s="115"/>
      <c r="J129" s="75"/>
      <c r="K129" s="115"/>
      <c r="L129" s="115"/>
      <c r="M129" s="115"/>
      <c r="N129" s="115"/>
      <c r="O129" s="166"/>
      <c r="P129" s="166"/>
      <c r="Q129" s="166"/>
    </row>
    <row r="130" spans="1:17" s="5" customFormat="1" x14ac:dyDescent="0.2">
      <c r="A130" s="170"/>
      <c r="B130" s="115"/>
      <c r="C130" s="115"/>
      <c r="D130" s="115"/>
      <c r="E130" s="115"/>
      <c r="F130" s="115"/>
      <c r="G130" s="115"/>
      <c r="H130" s="115"/>
      <c r="I130" s="115"/>
      <c r="J130" s="75"/>
      <c r="K130" s="115"/>
      <c r="L130" s="115"/>
      <c r="M130" s="115"/>
      <c r="N130" s="115"/>
      <c r="O130" s="166"/>
      <c r="P130" s="166"/>
      <c r="Q130" s="166"/>
    </row>
    <row r="131" spans="1:17" s="5" customFormat="1" x14ac:dyDescent="0.2">
      <c r="A131" s="170"/>
      <c r="B131" s="115"/>
      <c r="C131" s="115"/>
      <c r="D131" s="115"/>
      <c r="E131" s="115"/>
      <c r="F131" s="115"/>
      <c r="G131" s="115"/>
      <c r="H131" s="115"/>
      <c r="I131" s="115"/>
      <c r="J131" s="75"/>
      <c r="K131" s="115"/>
      <c r="L131" s="115"/>
      <c r="M131" s="115"/>
      <c r="N131" s="115"/>
      <c r="O131" s="166"/>
      <c r="P131" s="166"/>
      <c r="Q131" s="166"/>
    </row>
    <row r="132" spans="1:17" s="5" customFormat="1" x14ac:dyDescent="0.2">
      <c r="A132" s="170"/>
      <c r="B132" s="115"/>
      <c r="C132" s="115"/>
      <c r="D132" s="115"/>
      <c r="E132" s="115"/>
      <c r="F132" s="115"/>
      <c r="G132" s="115"/>
      <c r="H132" s="115"/>
      <c r="I132" s="115"/>
      <c r="J132" s="75"/>
      <c r="K132" s="115"/>
      <c r="L132" s="115"/>
      <c r="M132" s="115"/>
      <c r="N132" s="115"/>
      <c r="O132" s="166"/>
      <c r="P132" s="166"/>
      <c r="Q132" s="166"/>
    </row>
    <row r="133" spans="1:17" s="5" customFormat="1" x14ac:dyDescent="0.2">
      <c r="A133" s="170"/>
      <c r="B133" s="115"/>
      <c r="C133" s="115"/>
      <c r="D133" s="115"/>
      <c r="E133" s="115"/>
      <c r="F133" s="115"/>
      <c r="G133" s="115"/>
      <c r="H133" s="115"/>
      <c r="I133" s="115"/>
      <c r="J133" s="75"/>
      <c r="K133" s="115"/>
      <c r="L133" s="115"/>
      <c r="M133" s="115"/>
      <c r="N133" s="115"/>
      <c r="O133" s="166"/>
      <c r="P133" s="166"/>
      <c r="Q133" s="166"/>
    </row>
    <row r="134" spans="1:17" s="5" customFormat="1" x14ac:dyDescent="0.2">
      <c r="A134" s="170"/>
      <c r="B134" s="115"/>
      <c r="C134" s="115"/>
      <c r="D134" s="115"/>
      <c r="E134" s="115"/>
      <c r="F134" s="115"/>
      <c r="G134" s="115"/>
      <c r="H134" s="115"/>
      <c r="I134" s="115"/>
      <c r="J134" s="75"/>
      <c r="K134" s="115"/>
      <c r="L134" s="115"/>
      <c r="M134" s="115"/>
      <c r="N134" s="115"/>
      <c r="O134" s="166"/>
      <c r="P134" s="166"/>
      <c r="Q134" s="166"/>
    </row>
    <row r="135" spans="1:17" s="5" customFormat="1" x14ac:dyDescent="0.2">
      <c r="A135" s="170"/>
      <c r="B135" s="115"/>
      <c r="C135" s="115"/>
      <c r="D135" s="115"/>
      <c r="E135" s="115"/>
      <c r="F135" s="115"/>
      <c r="G135" s="115"/>
      <c r="H135" s="115"/>
      <c r="I135" s="115"/>
      <c r="J135" s="75"/>
      <c r="K135" s="115"/>
      <c r="L135" s="115"/>
      <c r="M135" s="115"/>
      <c r="N135" s="115"/>
      <c r="O135" s="166"/>
      <c r="P135" s="166"/>
      <c r="Q135" s="166"/>
    </row>
    <row r="136" spans="1:17" s="5" customFormat="1" x14ac:dyDescent="0.2">
      <c r="A136" s="170"/>
      <c r="B136" s="115"/>
      <c r="C136" s="115"/>
      <c r="D136" s="115"/>
      <c r="E136" s="115"/>
      <c r="F136" s="115"/>
      <c r="G136" s="115"/>
      <c r="H136" s="115"/>
      <c r="I136" s="115"/>
      <c r="J136" s="75"/>
      <c r="K136" s="115"/>
      <c r="L136" s="115"/>
      <c r="M136" s="115"/>
      <c r="N136" s="115"/>
      <c r="O136" s="166"/>
      <c r="P136" s="166"/>
      <c r="Q136" s="166"/>
    </row>
    <row r="137" spans="1:17" s="5" customFormat="1" x14ac:dyDescent="0.2">
      <c r="A137" s="170"/>
      <c r="B137" s="115"/>
      <c r="C137" s="115"/>
      <c r="D137" s="115"/>
      <c r="E137" s="115"/>
      <c r="F137" s="115"/>
      <c r="G137" s="115"/>
      <c r="H137" s="115"/>
      <c r="I137" s="115"/>
      <c r="J137" s="75"/>
      <c r="K137" s="115"/>
      <c r="L137" s="115"/>
      <c r="M137" s="115"/>
      <c r="N137" s="115"/>
      <c r="O137" s="166"/>
      <c r="P137" s="166"/>
      <c r="Q137" s="166"/>
    </row>
    <row r="138" spans="1:17" s="5" customFormat="1" x14ac:dyDescent="0.2">
      <c r="A138" s="170"/>
      <c r="B138" s="115"/>
      <c r="C138" s="115"/>
      <c r="D138" s="115"/>
      <c r="E138" s="115"/>
      <c r="F138" s="115"/>
      <c r="G138" s="115"/>
      <c r="H138" s="115"/>
      <c r="I138" s="115"/>
      <c r="J138" s="75"/>
      <c r="K138" s="115"/>
      <c r="L138" s="115"/>
      <c r="M138" s="115"/>
      <c r="N138" s="115"/>
      <c r="O138" s="166"/>
      <c r="P138" s="166"/>
      <c r="Q138" s="166"/>
    </row>
    <row r="139" spans="1:17" s="5" customFormat="1" x14ac:dyDescent="0.2">
      <c r="A139" s="170"/>
      <c r="B139" s="115"/>
      <c r="C139" s="115"/>
      <c r="D139" s="115"/>
      <c r="E139" s="115"/>
      <c r="F139" s="115"/>
      <c r="G139" s="115"/>
      <c r="H139" s="115"/>
      <c r="I139" s="115"/>
      <c r="J139" s="75"/>
      <c r="K139" s="115"/>
      <c r="L139" s="115"/>
      <c r="M139" s="115"/>
      <c r="N139" s="115"/>
      <c r="O139" s="166"/>
      <c r="P139" s="166"/>
      <c r="Q139" s="166"/>
    </row>
    <row r="140" spans="1:17" s="5" customFormat="1" x14ac:dyDescent="0.2">
      <c r="A140" s="170"/>
      <c r="B140" s="115"/>
      <c r="C140" s="115"/>
      <c r="D140" s="115"/>
      <c r="E140" s="115"/>
      <c r="F140" s="115"/>
      <c r="G140" s="115"/>
      <c r="H140" s="115"/>
      <c r="I140" s="115"/>
      <c r="J140" s="75"/>
      <c r="K140" s="115"/>
      <c r="L140" s="115"/>
      <c r="M140" s="115"/>
      <c r="N140" s="115"/>
      <c r="O140" s="166"/>
      <c r="P140" s="166"/>
      <c r="Q140" s="166"/>
    </row>
    <row r="141" spans="1:17" s="5" customFormat="1" x14ac:dyDescent="0.2">
      <c r="A141" s="170"/>
      <c r="B141" s="115"/>
      <c r="C141" s="115"/>
      <c r="D141" s="115"/>
      <c r="E141" s="115"/>
      <c r="F141" s="115"/>
      <c r="G141" s="115"/>
      <c r="H141" s="115"/>
      <c r="I141" s="115"/>
      <c r="J141" s="75"/>
      <c r="K141" s="115"/>
      <c r="L141" s="115"/>
      <c r="M141" s="115"/>
      <c r="N141" s="115"/>
      <c r="O141" s="166"/>
      <c r="P141" s="166"/>
      <c r="Q141" s="166"/>
    </row>
    <row r="142" spans="1:17" s="5" customFormat="1" x14ac:dyDescent="0.2">
      <c r="A142" s="170"/>
      <c r="B142" s="115"/>
      <c r="C142" s="115"/>
      <c r="D142" s="115"/>
      <c r="E142" s="115"/>
      <c r="F142" s="115"/>
      <c r="G142" s="115"/>
      <c r="H142" s="115"/>
      <c r="I142" s="115"/>
      <c r="J142" s="75"/>
      <c r="K142" s="115"/>
      <c r="L142" s="115"/>
      <c r="M142" s="115"/>
      <c r="N142" s="115"/>
      <c r="O142" s="166"/>
      <c r="P142" s="166"/>
      <c r="Q142" s="166"/>
    </row>
    <row r="143" spans="1:17" s="5" customFormat="1" x14ac:dyDescent="0.2">
      <c r="A143" s="170"/>
      <c r="B143" s="115"/>
      <c r="C143" s="115"/>
      <c r="D143" s="115"/>
      <c r="E143" s="115"/>
      <c r="F143" s="115"/>
      <c r="G143" s="115"/>
      <c r="H143" s="115"/>
      <c r="I143" s="115"/>
      <c r="J143" s="75"/>
      <c r="K143" s="115"/>
      <c r="L143" s="115"/>
      <c r="M143" s="115"/>
      <c r="N143" s="115"/>
      <c r="O143" s="166"/>
      <c r="P143" s="166"/>
      <c r="Q143" s="166"/>
    </row>
    <row r="144" spans="1:17" s="5" customFormat="1" x14ac:dyDescent="0.2">
      <c r="A144" s="170"/>
      <c r="B144" s="115"/>
      <c r="C144" s="115"/>
      <c r="D144" s="115"/>
      <c r="E144" s="115"/>
      <c r="F144" s="115"/>
      <c r="G144" s="115"/>
      <c r="H144" s="115"/>
      <c r="I144" s="115"/>
      <c r="J144" s="75"/>
      <c r="K144" s="115"/>
      <c r="L144" s="115"/>
      <c r="M144" s="115"/>
      <c r="N144" s="115"/>
      <c r="O144" s="166"/>
      <c r="P144" s="166"/>
      <c r="Q144" s="166"/>
    </row>
    <row r="145" spans="1:18" s="5" customFormat="1" x14ac:dyDescent="0.2">
      <c r="A145" s="170"/>
      <c r="B145" s="115"/>
      <c r="C145" s="115"/>
      <c r="D145" s="115"/>
      <c r="E145" s="115"/>
      <c r="F145" s="115"/>
      <c r="G145" s="115"/>
      <c r="H145" s="115"/>
      <c r="I145" s="115"/>
      <c r="J145" s="75"/>
      <c r="K145" s="115"/>
      <c r="L145" s="115"/>
      <c r="M145" s="115"/>
      <c r="N145" s="115"/>
      <c r="O145" s="166"/>
      <c r="P145" s="166"/>
      <c r="Q145" s="166"/>
      <c r="R145" s="166"/>
    </row>
    <row r="146" spans="1:18" s="5" customFormat="1" x14ac:dyDescent="0.2">
      <c r="A146" s="170"/>
      <c r="B146" s="115"/>
      <c r="C146" s="115"/>
      <c r="D146" s="115"/>
      <c r="E146" s="115"/>
      <c r="F146" s="115"/>
      <c r="G146" s="115"/>
      <c r="H146" s="115"/>
      <c r="I146" s="115"/>
      <c r="J146" s="75"/>
      <c r="K146" s="115"/>
      <c r="L146" s="115"/>
      <c r="M146" s="115"/>
      <c r="N146" s="115"/>
      <c r="O146" s="166"/>
      <c r="P146" s="166"/>
      <c r="Q146" s="166"/>
      <c r="R146" s="166"/>
    </row>
    <row r="147" spans="1:18" s="5" customFormat="1" x14ac:dyDescent="0.2">
      <c r="A147" s="170"/>
      <c r="B147" s="115"/>
      <c r="C147" s="115"/>
      <c r="D147" s="115"/>
      <c r="E147" s="115"/>
      <c r="F147" s="115"/>
      <c r="G147" s="115"/>
      <c r="H147" s="115"/>
      <c r="I147" s="115"/>
      <c r="J147" s="75"/>
      <c r="K147" s="115"/>
      <c r="L147" s="115"/>
      <c r="M147" s="115"/>
      <c r="N147" s="115"/>
      <c r="O147" s="166"/>
      <c r="P147" s="166"/>
      <c r="Q147" s="166"/>
      <c r="R147" s="166"/>
    </row>
    <row r="148" spans="1:18" s="5" customFormat="1" x14ac:dyDescent="0.2">
      <c r="A148" s="170"/>
      <c r="B148" s="115"/>
      <c r="C148" s="115"/>
      <c r="D148" s="115"/>
      <c r="E148" s="115"/>
      <c r="F148" s="115"/>
      <c r="G148" s="115"/>
      <c r="H148" s="115"/>
      <c r="I148" s="115"/>
      <c r="J148" s="75"/>
      <c r="K148" s="115"/>
      <c r="L148" s="115"/>
      <c r="M148" s="115"/>
      <c r="N148" s="115"/>
      <c r="O148" s="166"/>
      <c r="P148" s="166"/>
      <c r="Q148" s="166"/>
      <c r="R148" s="166"/>
    </row>
    <row r="149" spans="1:18" s="5" customFormat="1" x14ac:dyDescent="0.2">
      <c r="A149" s="170"/>
      <c r="B149" s="115"/>
      <c r="C149" s="115"/>
      <c r="D149" s="115"/>
      <c r="E149" s="115"/>
      <c r="F149" s="115"/>
      <c r="G149" s="115"/>
      <c r="H149" s="115"/>
      <c r="I149" s="115"/>
      <c r="J149" s="75"/>
      <c r="K149" s="115"/>
      <c r="L149" s="115"/>
      <c r="M149" s="115"/>
      <c r="N149" s="115"/>
      <c r="O149" s="166"/>
      <c r="P149" s="166"/>
      <c r="Q149" s="166"/>
      <c r="R149" s="166"/>
    </row>
    <row r="150" spans="1:18" s="5" customFormat="1" x14ac:dyDescent="0.2">
      <c r="A150" s="170"/>
      <c r="B150" s="115"/>
      <c r="C150" s="115"/>
      <c r="D150" s="115"/>
      <c r="E150" s="115"/>
      <c r="F150" s="115"/>
      <c r="G150" s="115"/>
      <c r="H150" s="115"/>
      <c r="I150" s="115"/>
      <c r="J150" s="75"/>
      <c r="K150" s="115"/>
      <c r="L150" s="115"/>
      <c r="M150" s="115"/>
      <c r="N150" s="115"/>
      <c r="O150" s="166"/>
      <c r="P150" s="166"/>
      <c r="Q150" s="166"/>
      <c r="R150" s="166"/>
    </row>
    <row r="151" spans="1:18" s="5" customFormat="1" x14ac:dyDescent="0.2">
      <c r="A151" s="170"/>
      <c r="B151" s="115"/>
      <c r="C151" s="115"/>
      <c r="D151" s="115"/>
      <c r="E151" s="115"/>
      <c r="F151" s="115"/>
      <c r="G151" s="115"/>
      <c r="H151" s="115"/>
      <c r="I151" s="115"/>
      <c r="J151" s="75"/>
      <c r="K151" s="115"/>
      <c r="L151" s="115"/>
      <c r="M151" s="115"/>
      <c r="N151" s="115"/>
      <c r="O151" s="166"/>
      <c r="P151" s="166"/>
      <c r="Q151" s="166"/>
      <c r="R151" s="166"/>
    </row>
    <row r="152" spans="1:18" s="5" customFormat="1" x14ac:dyDescent="0.2">
      <c r="A152" s="170"/>
      <c r="B152" s="115"/>
      <c r="C152" s="115"/>
      <c r="D152" s="115"/>
      <c r="E152" s="115"/>
      <c r="F152" s="115"/>
      <c r="G152" s="115"/>
      <c r="H152" s="115"/>
      <c r="I152" s="115"/>
      <c r="J152" s="75"/>
      <c r="K152" s="115"/>
      <c r="L152" s="115"/>
      <c r="M152" s="115"/>
      <c r="N152" s="115"/>
      <c r="O152" s="166"/>
      <c r="P152" s="166"/>
      <c r="Q152" s="166"/>
      <c r="R152" s="166"/>
    </row>
    <row r="153" spans="1:18" s="5" customFormat="1" ht="15.75" x14ac:dyDescent="0.2">
      <c r="A153" s="170"/>
      <c r="B153" s="115"/>
      <c r="C153" s="115"/>
      <c r="D153" s="155"/>
      <c r="E153" s="115"/>
      <c r="F153" s="115"/>
      <c r="G153" s="115"/>
      <c r="H153" s="115"/>
      <c r="I153" s="115"/>
      <c r="J153" s="75"/>
      <c r="K153" s="115"/>
      <c r="L153" s="115"/>
      <c r="M153" s="115"/>
      <c r="N153" s="115"/>
      <c r="O153" s="166"/>
      <c r="P153" s="166"/>
      <c r="Q153" s="166"/>
      <c r="R153" s="166"/>
    </row>
    <row r="154" spans="1:18" s="5" customFormat="1" ht="15.75" x14ac:dyDescent="0.2">
      <c r="A154" s="170"/>
      <c r="B154" s="115"/>
      <c r="C154" s="115"/>
      <c r="D154" s="155"/>
      <c r="E154" s="115"/>
      <c r="F154" s="115"/>
      <c r="G154" s="115"/>
      <c r="H154" s="115"/>
      <c r="I154" s="115"/>
      <c r="J154" s="75"/>
      <c r="K154" s="115"/>
      <c r="L154" s="115"/>
      <c r="M154" s="115"/>
      <c r="N154" s="115"/>
      <c r="O154" s="166"/>
      <c r="P154" s="166"/>
      <c r="Q154" s="166"/>
      <c r="R154" s="166"/>
    </row>
    <row r="155" spans="1:18" s="5" customFormat="1" ht="15.75" x14ac:dyDescent="0.2">
      <c r="A155" s="170"/>
      <c r="B155" s="115"/>
      <c r="C155" s="115"/>
      <c r="D155" s="155"/>
      <c r="E155" s="115"/>
      <c r="F155" s="115"/>
      <c r="G155" s="115"/>
      <c r="H155" s="115"/>
      <c r="I155" s="115"/>
      <c r="J155" s="75"/>
      <c r="K155" s="115"/>
      <c r="L155" s="115"/>
      <c r="M155" s="115"/>
      <c r="N155" s="115"/>
      <c r="O155" s="166"/>
      <c r="P155" s="166"/>
      <c r="Q155" s="166"/>
      <c r="R155" s="166"/>
    </row>
    <row r="156" spans="1:18" s="5" customFormat="1" ht="15.75" x14ac:dyDescent="0.2">
      <c r="A156" s="170"/>
      <c r="B156" s="115"/>
      <c r="C156" s="115"/>
      <c r="D156" s="155"/>
      <c r="E156" s="115"/>
      <c r="F156" s="115"/>
      <c r="G156" s="115"/>
      <c r="H156" s="115"/>
      <c r="I156" s="115"/>
      <c r="J156" s="75"/>
      <c r="K156" s="115"/>
      <c r="L156" s="115"/>
      <c r="M156" s="115"/>
      <c r="N156" s="115"/>
      <c r="O156" s="166"/>
      <c r="P156" s="166"/>
      <c r="Q156" s="166"/>
      <c r="R156" s="166"/>
    </row>
    <row r="157" spans="1:18" s="5" customFormat="1" ht="15.75" x14ac:dyDescent="0.2">
      <c r="A157" s="170"/>
      <c r="B157" s="115"/>
      <c r="C157" s="115"/>
      <c r="D157" s="155"/>
      <c r="E157" s="115"/>
      <c r="F157" s="115"/>
      <c r="G157" s="115"/>
      <c r="H157" s="115"/>
      <c r="I157" s="115"/>
      <c r="J157" s="75"/>
      <c r="K157" s="115"/>
      <c r="L157" s="115"/>
      <c r="M157" s="115"/>
      <c r="N157" s="115"/>
      <c r="O157" s="166"/>
      <c r="P157" s="166"/>
      <c r="Q157" s="166"/>
      <c r="R157" s="166"/>
    </row>
    <row r="158" spans="1:18" s="5" customFormat="1" ht="15.75" x14ac:dyDescent="0.2">
      <c r="A158" s="170"/>
      <c r="B158" s="115"/>
      <c r="C158" s="115"/>
      <c r="D158" s="155"/>
      <c r="E158" s="115"/>
      <c r="F158" s="115"/>
      <c r="G158" s="115"/>
      <c r="H158" s="115"/>
      <c r="I158" s="115"/>
      <c r="J158" s="75"/>
      <c r="K158" s="115"/>
      <c r="L158" s="115"/>
      <c r="M158" s="115"/>
      <c r="N158" s="115"/>
      <c r="O158" s="166"/>
      <c r="P158" s="166"/>
      <c r="Q158" s="166"/>
      <c r="R158" s="166"/>
    </row>
    <row r="159" spans="1:18" s="5" customFormat="1" ht="15.75" x14ac:dyDescent="0.2">
      <c r="A159" s="170"/>
      <c r="B159" s="115"/>
      <c r="C159" s="115"/>
      <c r="D159" s="155"/>
      <c r="E159" s="115"/>
      <c r="F159" s="115"/>
      <c r="G159" s="115"/>
      <c r="H159" s="115"/>
      <c r="I159" s="115"/>
      <c r="J159" s="75"/>
      <c r="K159" s="115"/>
      <c r="L159" s="115"/>
      <c r="M159" s="115"/>
      <c r="N159" s="115"/>
      <c r="O159" s="166"/>
      <c r="P159" s="166"/>
      <c r="Q159" s="166"/>
      <c r="R159" s="166"/>
    </row>
    <row r="160" spans="1:18" s="5" customFormat="1" ht="15.75" x14ac:dyDescent="0.2">
      <c r="A160" s="170"/>
      <c r="B160" s="115"/>
      <c r="C160" s="115"/>
      <c r="D160" s="155"/>
      <c r="E160" s="115"/>
      <c r="F160" s="115"/>
      <c r="G160" s="115"/>
      <c r="H160" s="115"/>
      <c r="I160" s="115"/>
      <c r="J160" s="75"/>
      <c r="K160" s="115"/>
      <c r="L160" s="115"/>
      <c r="M160" s="115"/>
      <c r="N160" s="115"/>
      <c r="O160" s="166"/>
      <c r="P160" s="166"/>
      <c r="Q160" s="166"/>
      <c r="R160" s="166"/>
    </row>
    <row r="161" spans="1:18" s="5" customFormat="1" ht="15.75" x14ac:dyDescent="0.2">
      <c r="A161" s="170"/>
      <c r="B161" s="115"/>
      <c r="C161" s="115"/>
      <c r="D161" s="155"/>
      <c r="E161" s="115"/>
      <c r="F161" s="115"/>
      <c r="G161" s="115"/>
      <c r="H161" s="115"/>
      <c r="I161" s="115"/>
      <c r="J161" s="75"/>
      <c r="K161" s="115"/>
      <c r="L161" s="115"/>
      <c r="M161" s="115"/>
      <c r="N161" s="115"/>
      <c r="O161" s="166"/>
      <c r="P161" s="166"/>
      <c r="Q161" s="166"/>
      <c r="R161" s="166"/>
    </row>
    <row r="162" spans="1:18" s="5" customFormat="1" ht="15.75" x14ac:dyDescent="0.2">
      <c r="A162" s="172"/>
      <c r="B162" s="168"/>
      <c r="C162" s="168"/>
      <c r="D162" s="18"/>
      <c r="E162" s="115"/>
      <c r="F162" s="115"/>
      <c r="G162" s="115"/>
      <c r="H162" s="115"/>
      <c r="I162" s="115"/>
      <c r="J162" s="75"/>
      <c r="K162" s="115"/>
      <c r="L162" s="115"/>
      <c r="M162" s="115"/>
      <c r="N162" s="115"/>
      <c r="O162" s="166"/>
      <c r="P162" s="166"/>
      <c r="Q162" s="166"/>
      <c r="R162" s="166"/>
    </row>
    <row r="163" spans="1:18" s="5" customFormat="1" ht="15.75" x14ac:dyDescent="0.2">
      <c r="A163" s="172"/>
      <c r="B163" s="168"/>
      <c r="C163" s="168"/>
      <c r="D163" s="18"/>
      <c r="E163" s="115"/>
      <c r="F163" s="115"/>
      <c r="G163" s="115"/>
      <c r="H163" s="115"/>
      <c r="I163" s="115"/>
      <c r="J163" s="75"/>
      <c r="K163" s="115"/>
      <c r="L163" s="115"/>
      <c r="M163" s="115"/>
      <c r="N163" s="115"/>
      <c r="O163" s="166"/>
      <c r="P163" s="166"/>
      <c r="Q163" s="166"/>
      <c r="R163" s="166"/>
    </row>
    <row r="164" spans="1:18" s="5" customFormat="1" ht="15.75" x14ac:dyDescent="0.2">
      <c r="A164" s="172"/>
      <c r="B164" s="168"/>
      <c r="C164" s="168"/>
      <c r="D164" s="18"/>
      <c r="E164" s="115"/>
      <c r="F164" s="115"/>
      <c r="G164" s="115"/>
      <c r="H164" s="115"/>
      <c r="I164" s="115"/>
      <c r="J164" s="75"/>
      <c r="K164" s="115"/>
      <c r="L164" s="115"/>
      <c r="M164" s="115"/>
      <c r="N164" s="115"/>
      <c r="O164" s="166"/>
      <c r="P164" s="166"/>
      <c r="Q164" s="166"/>
      <c r="R164" s="166"/>
    </row>
    <row r="165" spans="1:18" s="5" customFormat="1" ht="15.75" x14ac:dyDescent="0.2">
      <c r="A165" s="172"/>
      <c r="B165" s="168"/>
      <c r="C165" s="168"/>
      <c r="D165" s="18"/>
      <c r="E165" s="115"/>
      <c r="F165" s="115"/>
      <c r="G165" s="115"/>
      <c r="H165" s="115"/>
      <c r="I165" s="115"/>
      <c r="J165" s="75"/>
      <c r="K165" s="115"/>
      <c r="L165" s="115"/>
      <c r="M165" s="115"/>
      <c r="N165" s="115"/>
      <c r="O165" s="166"/>
      <c r="P165" s="166"/>
      <c r="Q165" s="166"/>
      <c r="R165" s="166"/>
    </row>
    <row r="166" spans="1:18" s="5" customFormat="1" ht="15.75" x14ac:dyDescent="0.2">
      <c r="A166" s="172"/>
      <c r="B166" s="168"/>
      <c r="C166" s="168"/>
      <c r="D166" s="18"/>
      <c r="E166" s="115"/>
      <c r="F166" s="115"/>
      <c r="G166" s="115"/>
      <c r="H166" s="115"/>
      <c r="I166" s="115"/>
      <c r="J166" s="75"/>
      <c r="K166" s="115"/>
      <c r="L166" s="115"/>
      <c r="M166" s="115"/>
      <c r="N166" s="115"/>
      <c r="O166" s="166"/>
      <c r="P166" s="166"/>
      <c r="Q166" s="166"/>
      <c r="R166" s="166"/>
    </row>
    <row r="167" spans="1:18" s="5" customFormat="1" x14ac:dyDescent="0.2">
      <c r="A167" s="173"/>
      <c r="B167" s="166"/>
      <c r="C167" s="166"/>
      <c r="D167" s="166"/>
      <c r="E167" s="115"/>
      <c r="F167" s="115"/>
      <c r="G167" s="115"/>
      <c r="H167" s="115"/>
      <c r="I167" s="115"/>
      <c r="J167" s="75"/>
      <c r="K167" s="115"/>
      <c r="L167" s="115"/>
      <c r="M167" s="115"/>
      <c r="N167" s="115"/>
      <c r="O167" s="166"/>
      <c r="P167" s="166"/>
      <c r="Q167" s="166"/>
      <c r="R167" s="166"/>
    </row>
    <row r="168" spans="1:18" s="5" customFormat="1" x14ac:dyDescent="0.2">
      <c r="A168" s="173"/>
      <c r="B168" s="166"/>
      <c r="C168" s="166"/>
      <c r="D168" s="166"/>
      <c r="E168" s="115"/>
      <c r="F168" s="115"/>
      <c r="G168" s="115"/>
      <c r="H168" s="115"/>
      <c r="I168" s="115"/>
      <c r="J168" s="75"/>
      <c r="K168" s="115"/>
      <c r="L168" s="115"/>
      <c r="M168" s="115"/>
      <c r="N168" s="115"/>
      <c r="O168" s="166"/>
      <c r="P168" s="166"/>
      <c r="Q168" s="166"/>
      <c r="R168" s="166"/>
    </row>
    <row r="169" spans="1:18" s="5" customFormat="1" ht="15.75" customHeight="1" x14ac:dyDescent="0.2">
      <c r="A169" s="173"/>
      <c r="B169" s="166"/>
      <c r="C169" s="166"/>
      <c r="D169" s="166"/>
      <c r="E169" s="115"/>
      <c r="F169" s="115"/>
      <c r="G169" s="115"/>
      <c r="H169" s="115"/>
      <c r="I169" s="115"/>
      <c r="J169" s="75"/>
      <c r="K169" s="115"/>
      <c r="L169" s="115"/>
      <c r="M169" s="115"/>
      <c r="N169" s="115"/>
      <c r="O169" s="166"/>
      <c r="P169" s="166"/>
      <c r="Q169" s="166"/>
      <c r="R169" s="166"/>
    </row>
    <row r="170" spans="1:18" s="5" customFormat="1" ht="15.75" hidden="1" thickBot="1" x14ac:dyDescent="0.25">
      <c r="A170" s="173"/>
      <c r="B170" s="166"/>
      <c r="C170" s="166"/>
      <c r="D170" s="166"/>
      <c r="E170" s="115"/>
      <c r="F170" s="115"/>
      <c r="G170" s="115"/>
      <c r="H170" s="115"/>
      <c r="I170" s="115"/>
      <c r="J170" s="75"/>
      <c r="K170" s="115"/>
      <c r="L170" s="115"/>
      <c r="M170" s="115"/>
      <c r="N170" s="115"/>
      <c r="O170" s="166"/>
      <c r="P170" s="166"/>
      <c r="Q170" s="166"/>
      <c r="R170" s="166"/>
    </row>
    <row r="171" spans="1:18" s="5" customFormat="1" ht="15.75" hidden="1" x14ac:dyDescent="0.25">
      <c r="A171" s="106" t="s">
        <v>86</v>
      </c>
      <c r="B171" s="91"/>
      <c r="C171" s="91"/>
      <c r="D171" s="91"/>
      <c r="E171" s="92"/>
      <c r="F171" s="166"/>
      <c r="G171" s="76"/>
      <c r="H171" s="115"/>
      <c r="I171" s="115"/>
      <c r="J171" s="75"/>
      <c r="K171" s="115"/>
      <c r="L171" s="115"/>
      <c r="M171" s="115"/>
      <c r="N171" s="115"/>
      <c r="O171" s="166"/>
      <c r="P171" s="166"/>
      <c r="Q171" s="166"/>
      <c r="R171" s="166"/>
    </row>
    <row r="172" spans="1:18" s="5" customFormat="1" ht="25.5" hidden="1" x14ac:dyDescent="0.2">
      <c r="A172" s="107" t="s">
        <v>87</v>
      </c>
      <c r="B172" s="93"/>
      <c r="C172" s="93" t="s">
        <v>88</v>
      </c>
      <c r="D172" s="94" t="s">
        <v>89</v>
      </c>
      <c r="E172" s="95" t="s">
        <v>90</v>
      </c>
      <c r="F172" s="166"/>
      <c r="G172" s="77"/>
      <c r="H172" s="115"/>
      <c r="I172" s="115"/>
      <c r="J172" s="75"/>
      <c r="K172" s="115"/>
      <c r="L172" s="115"/>
      <c r="M172" s="115"/>
      <c r="N172" s="115"/>
      <c r="O172" s="166"/>
      <c r="P172" s="166"/>
      <c r="Q172" s="166"/>
      <c r="R172" s="166"/>
    </row>
    <row r="173" spans="1:18" s="5" customFormat="1" hidden="1" x14ac:dyDescent="0.2">
      <c r="A173" s="174">
        <v>2166.67</v>
      </c>
      <c r="B173" s="175"/>
      <c r="C173" s="96">
        <v>99999</v>
      </c>
      <c r="D173" s="97">
        <v>23.83</v>
      </c>
      <c r="E173" s="98">
        <f>IF(B82&gt;=A173,D173,0)</f>
        <v>0</v>
      </c>
      <c r="F173" s="166"/>
      <c r="G173" s="78"/>
      <c r="H173" s="115"/>
      <c r="I173" s="115"/>
      <c r="J173" s="75"/>
      <c r="K173" s="115"/>
      <c r="L173" s="115"/>
      <c r="M173" s="115"/>
      <c r="N173" s="115"/>
      <c r="O173" s="166"/>
      <c r="P173" s="166"/>
      <c r="Q173" s="166"/>
      <c r="R173" s="166"/>
    </row>
    <row r="174" spans="1:18" s="5" customFormat="1" hidden="1" x14ac:dyDescent="0.2">
      <c r="A174" s="108">
        <v>1408.33</v>
      </c>
      <c r="B174" s="96"/>
      <c r="C174" s="96">
        <v>2166.66</v>
      </c>
      <c r="D174" s="97">
        <v>17.329999999999998</v>
      </c>
      <c r="E174" s="176">
        <f>IF(AND($B$82&gt;=A174,$B$82&lt;=C174),D174,0)</f>
        <v>0</v>
      </c>
      <c r="F174" s="166"/>
      <c r="G174" s="177"/>
      <c r="H174" s="115"/>
      <c r="I174" s="115"/>
      <c r="J174" s="75"/>
      <c r="K174" s="115"/>
      <c r="L174" s="115"/>
      <c r="M174" s="115"/>
      <c r="N174" s="115"/>
      <c r="O174" s="166"/>
      <c r="P174" s="166"/>
      <c r="Q174" s="166"/>
      <c r="R174" s="166"/>
    </row>
    <row r="175" spans="1:18" s="5" customFormat="1" hidden="1" x14ac:dyDescent="0.2">
      <c r="A175" s="108">
        <v>866.67</v>
      </c>
      <c r="B175" s="96"/>
      <c r="C175" s="96">
        <v>1408.32</v>
      </c>
      <c r="D175" s="97">
        <v>12.13</v>
      </c>
      <c r="E175" s="176">
        <f>IF(AND($B$82&gt;=A175,$B$82&lt;=C175),D175,0)</f>
        <v>0</v>
      </c>
      <c r="F175" s="166"/>
      <c r="G175" s="177"/>
      <c r="H175" s="115"/>
      <c r="I175" s="115"/>
      <c r="J175" s="75"/>
      <c r="K175" s="115"/>
      <c r="L175" s="115"/>
      <c r="M175" s="115"/>
      <c r="N175" s="115"/>
      <c r="O175" s="166"/>
      <c r="P175" s="166"/>
      <c r="Q175" s="166"/>
      <c r="R175" s="166"/>
    </row>
    <row r="176" spans="1:18" hidden="1" x14ac:dyDescent="0.2">
      <c r="A176" s="108">
        <v>550.33000000000004</v>
      </c>
      <c r="B176" s="96"/>
      <c r="C176" s="96">
        <v>866.66</v>
      </c>
      <c r="D176" s="97">
        <v>8.23</v>
      </c>
      <c r="E176" s="176">
        <f>IF(AND($B$82&gt;=A176,$B$82&lt;=C176),D176,0)</f>
        <v>0</v>
      </c>
      <c r="F176" s="115"/>
      <c r="G176" s="177"/>
      <c r="H176" s="115"/>
      <c r="I176" s="115"/>
      <c r="K176" s="115"/>
      <c r="L176" s="115"/>
      <c r="M176" s="115"/>
      <c r="N176" s="115"/>
      <c r="O176" s="166"/>
      <c r="P176" s="166"/>
      <c r="Q176" s="166"/>
      <c r="R176" s="166"/>
    </row>
    <row r="177" spans="1:18" hidden="1" x14ac:dyDescent="0.2">
      <c r="A177" s="108">
        <v>0.01</v>
      </c>
      <c r="B177" s="96"/>
      <c r="C177" s="96">
        <v>550.32000000000005</v>
      </c>
      <c r="D177" s="97">
        <v>4.33</v>
      </c>
      <c r="E177" s="176">
        <f>IF(AND($B$82&gt;=A177,$B$82&lt;=C177),D177,0)</f>
        <v>0</v>
      </c>
      <c r="F177" s="115"/>
      <c r="G177" s="177"/>
      <c r="H177" s="115"/>
      <c r="I177" s="115"/>
      <c r="K177" s="115"/>
      <c r="L177" s="115"/>
      <c r="M177" s="115"/>
      <c r="N177" s="115"/>
      <c r="O177" s="166"/>
      <c r="P177" s="166"/>
      <c r="Q177" s="166"/>
      <c r="R177" s="166"/>
    </row>
    <row r="178" spans="1:18" hidden="1" x14ac:dyDescent="0.2">
      <c r="A178" s="109"/>
      <c r="B178" s="99"/>
      <c r="C178" s="99"/>
      <c r="D178" s="100"/>
      <c r="E178" s="101">
        <f>SUM(E173:E177)</f>
        <v>0</v>
      </c>
      <c r="F178" s="115"/>
      <c r="G178" s="79"/>
      <c r="H178" s="115"/>
      <c r="I178" s="115"/>
      <c r="K178" s="115"/>
      <c r="L178" s="115"/>
      <c r="M178" s="115"/>
      <c r="N178" s="115"/>
      <c r="O178" s="166"/>
      <c r="P178" s="166"/>
      <c r="Q178" s="166"/>
      <c r="R178" s="166"/>
    </row>
    <row r="179" spans="1:18" ht="15.75" hidden="1" thickBot="1" x14ac:dyDescent="0.25">
      <c r="A179" s="110"/>
      <c r="B179" s="102"/>
      <c r="C179" s="102"/>
      <c r="D179" s="102"/>
      <c r="E179" s="103"/>
      <c r="F179" s="115"/>
      <c r="G179" s="12"/>
      <c r="H179" s="115"/>
      <c r="I179" s="115"/>
      <c r="K179" s="115"/>
      <c r="L179" s="115"/>
      <c r="M179" s="115"/>
      <c r="N179" s="115"/>
      <c r="O179" s="166"/>
      <c r="P179" s="166"/>
      <c r="Q179" s="166"/>
      <c r="R179" s="166"/>
    </row>
    <row r="180" spans="1:18" hidden="1" x14ac:dyDescent="0.2">
      <c r="A180" s="173"/>
      <c r="B180" s="166"/>
      <c r="C180" s="166"/>
      <c r="D180" s="166"/>
      <c r="E180" s="115"/>
      <c r="F180" s="115"/>
      <c r="G180" s="115"/>
      <c r="H180" s="115"/>
      <c r="I180" s="115"/>
      <c r="K180" s="115"/>
      <c r="L180" s="115"/>
      <c r="M180" s="115"/>
      <c r="N180" s="115"/>
      <c r="O180" s="166"/>
      <c r="P180" s="166"/>
      <c r="Q180" s="166"/>
      <c r="R180" s="166"/>
    </row>
    <row r="181" spans="1:18" hidden="1" x14ac:dyDescent="0.2">
      <c r="A181" s="173"/>
      <c r="B181" s="166"/>
      <c r="C181" s="166"/>
      <c r="D181" s="166"/>
      <c r="E181" s="115"/>
      <c r="F181" s="115"/>
      <c r="G181" s="115"/>
      <c r="H181" s="115"/>
      <c r="I181" s="115"/>
      <c r="K181" s="115"/>
      <c r="L181" s="115"/>
      <c r="M181" s="115"/>
      <c r="N181" s="115"/>
      <c r="O181" s="166"/>
      <c r="P181" s="166"/>
      <c r="Q181" s="166"/>
      <c r="R181" s="166"/>
    </row>
  </sheetData>
  <sheetProtection algorithmName="SHA-512" hashValue="DVz8+iOLm3WbHbib7mpNdOS2HpZXvNUOXv8RTLhWxb2o+PkYlJLZz5UKbIgauhElHdLIAYAUP+yhgW7BxSVRsw==" saltValue="BjFwSW5fqhN5axRqd4CVmA==" spinCount="100000" sheet="1" objects="1" scenarios="1"/>
  <mergeCells count="15">
    <mergeCell ref="A7:D7"/>
    <mergeCell ref="A8:D8"/>
    <mergeCell ref="A9:D9"/>
    <mergeCell ref="A10:D10"/>
    <mergeCell ref="A11:D11"/>
    <mergeCell ref="A12:D13"/>
    <mergeCell ref="A15:C15"/>
    <mergeCell ref="A16:C16"/>
    <mergeCell ref="A17:C17"/>
    <mergeCell ref="A18:C18"/>
    <mergeCell ref="A81:B81"/>
    <mergeCell ref="A14:C14"/>
    <mergeCell ref="A74:D74"/>
    <mergeCell ref="A42:B42"/>
    <mergeCell ref="A43:B43"/>
  </mergeCells>
  <conditionalFormatting sqref="D14">
    <cfRule type="cellIs" dxfId="0" priority="1" operator="equal">
      <formula>#REF!</formula>
    </cfRule>
  </conditionalFormatting>
  <dataValidations xWindow="676" yWindow="552" count="13">
    <dataValidation type="list" allowBlank="1" showInputMessage="1" showErrorMessage="1" sqref="D30 D36" xr:uid="{9D610791-7DE5-4DF0-93A1-14E394D3B9B5}">
      <formula1>"Click this box &amp; then select from drop down list, Yes, No"</formula1>
    </dataValidation>
    <dataValidation type="list" allowBlank="1" showInputMessage="1" showErrorMessage="1" errorTitle="Select from drop down list" prompt="Main Employer - You declared UOG to be your main employer for ASC Thresholds._x000a__x000a_Subsidiary Employer - You declared UOG to be your subsidiary employer resulting in a higher deduction_x000a__x000a_Exempt - UOG employment is not pensionable and ASC is not applicable" sqref="D24" xr:uid="{5C1E2AA0-9141-4663-A19B-FB8997299D26}">
      <formula1>"Click this box &amp; then select your ASC status form the drop down list, Main Employer, Subsidiary Employer, Exempt"</formula1>
    </dataValidation>
    <dataValidation type="list" allowBlank="1" showInputMessage="1" showErrorMessage="1" sqref="D61" xr:uid="{7D9F3CF0-98D6-46DC-9464-1D9E66EF7AE2}">
      <formula1>"Click this box &amp; then select PRSI Class from drop down list, Class A, Class D, Class J"</formula1>
    </dataValidation>
    <dataValidation type="list" allowBlank="1" showInputMessage="1" showErrorMessage="1" sqref="D20" xr:uid="{B7B50496-9AB4-4DE4-81F6-49D46B70F9D9}">
      <formula1>"Click this box &amp; then select Pension Scheme from drop down list, Pension Scheme Pre 1995, Pension Scheme between 1995 and 2012, Pension Scheme post 2013"</formula1>
    </dataValidation>
    <dataValidation type="list" allowBlank="1" showInputMessage="1" showErrorMessage="1" sqref="D49" xr:uid="{53D7A028-0744-4DE8-9B13-CE39A27D8F9F}">
      <formula1>"Click this box &amp; then select USC deduction from drop down list, USC Standard Rates,USC Reduced Rates, Exempt from USC"</formula1>
    </dataValidation>
    <dataValidation allowBlank="1" showInputMessage="1" showErrorMessage="1" promptTitle="Details on your tax &amp; USC cert" prompt="This is the standard monthly threshold for rate 3. If your tax credit &amp; USC certificate states a different monthly value enter it here." sqref="C52" xr:uid="{8FDC34BC-40CA-481F-BDFA-008041365B7F}"/>
    <dataValidation allowBlank="1" showInputMessage="1" showErrorMessage="1" promptTitle="Details on your tax &amp; USC cert" prompt="This is the standard monthly threshold for rate 2. If your tax credit &amp; USC certificate states a different monthly value enter it here." sqref="C51" xr:uid="{0FA6250A-1A8B-4C3D-AB0C-C0F676275595}"/>
    <dataValidation allowBlank="1" showInputMessage="1" showErrorMessage="1" promptTitle="Details on your Tax &amp; USC Cert" prompt="This is the standard monthly threshold for rate 1. If your tax credit &amp; USC certificate states a different monthly value enter it here." sqref="C50" xr:uid="{F964BFC1-BBBF-4CFB-BFAD-9C848D649DE5}"/>
    <dataValidation allowBlank="1" showInputMessage="1" showErrorMessage="1" prompt="This is the standard monthly threshold for rate 4. You do not need to amend this amount." sqref="C53" xr:uid="{897C59FE-9DB7-40F1-8111-1E2C956E422E}"/>
    <dataValidation type="list" allowBlank="1" showInputMessage="1" showErrorMessage="1" sqref="D71:D72" xr:uid="{F7A83579-5814-48E1-BEC2-BD91D71E514D}">
      <formula1>"Select from drop down list, Yes, No"</formula1>
    </dataValidation>
    <dataValidation allowBlank="1" showInputMessage="1" showErrorMessage="1" promptTitle="See info below" prompt="See info below" sqref="C49 C61 C20:C30 C71:C73 C36 C75:C78" xr:uid="{49220E90-A3BD-4628-94C9-B516AF37C52F}"/>
    <dataValidation type="list" allowBlank="1" showInputMessage="1" showErrorMessage="1" promptTitle="Select Yes or No" prompt="*Yes if Income Continuance is deducted from your salary (check your payslip)._x000a_OR_x000a_*No if it's not deducted from your salar" sqref="D33" xr:uid="{5D586002-81BA-4899-9078-7093DBB2B7EE}">
      <formula1>"Click this box &amp; then select from drop down list, Yes, No"</formula1>
    </dataValidation>
    <dataValidation allowBlank="1" showInputMessage="1" showErrorMessage="1" prompt="The multiplier will calculate your actual gross pay (see payslip below) and it is also required for your Pension contribution calculation i.e. multiplier 1 = Full Time" sqref="D18" xr:uid="{4CA46E94-AB39-4D88-B6DF-1A49C3222DFD}"/>
  </dataValidations>
  <hyperlinks>
    <hyperlink ref="A54" r:id="rId1" xr:uid="{2150DE9B-01E0-40D4-8F4C-C291184C7DDC}"/>
  </hyperlinks>
  <pageMargins left="0.7" right="0.7" top="0.75" bottom="0.75" header="0.3" footer="0.3"/>
  <pageSetup paperSize="9" orientation="portrait" r:id="rId2"/>
  <drawing r:id="rId3"/>
  <legacy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89"/>
  <sheetViews>
    <sheetView topLeftCell="A3" workbookViewId="0">
      <selection activeCell="B20" sqref="B20"/>
    </sheetView>
  </sheetViews>
  <sheetFormatPr defaultRowHeight="12.75" x14ac:dyDescent="0.2"/>
  <cols>
    <col min="1" max="1" width="52.140625" customWidth="1"/>
    <col min="2" max="2" width="22.42578125" bestFit="1" customWidth="1"/>
    <col min="3" max="3" width="25.7109375" bestFit="1" customWidth="1"/>
    <col min="4" max="4" width="30.5703125" bestFit="1" customWidth="1"/>
    <col min="5" max="5" width="12.140625" customWidth="1"/>
    <col min="6" max="6" width="10.42578125" bestFit="1" customWidth="1"/>
    <col min="7" max="7" width="12.42578125" bestFit="1" customWidth="1"/>
    <col min="8" max="8" width="16.140625" bestFit="1" customWidth="1"/>
  </cols>
  <sheetData>
    <row r="1" spans="1:11" ht="15.75" customHeight="1" x14ac:dyDescent="0.25">
      <c r="A1" s="229" t="s">
        <v>91</v>
      </c>
      <c r="B1" s="229"/>
      <c r="C1" s="229"/>
      <c r="D1" s="229"/>
      <c r="E1" s="229"/>
      <c r="F1" s="12"/>
      <c r="G1" s="12"/>
      <c r="H1" s="12"/>
      <c r="I1" s="12"/>
      <c r="J1" s="12"/>
      <c r="K1" s="12"/>
    </row>
    <row r="2" spans="1:11" ht="18" x14ac:dyDescent="0.25">
      <c r="A2" s="13" t="s">
        <v>92</v>
      </c>
      <c r="B2" s="178"/>
      <c r="C2" s="178"/>
      <c r="D2" s="178"/>
      <c r="E2" s="178"/>
      <c r="F2" s="12"/>
      <c r="G2" s="12"/>
      <c r="H2" s="12"/>
      <c r="I2" s="12"/>
      <c r="J2" s="12"/>
      <c r="K2" s="12"/>
    </row>
    <row r="3" spans="1:11" x14ac:dyDescent="0.2">
      <c r="A3" s="178" t="s">
        <v>93</v>
      </c>
      <c r="B3" s="178"/>
      <c r="C3" s="178"/>
      <c r="D3" s="178"/>
      <c r="E3" s="178"/>
      <c r="F3" s="12"/>
      <c r="G3" s="12"/>
      <c r="H3" s="12"/>
      <c r="I3" s="12"/>
      <c r="J3" s="12"/>
      <c r="K3" s="12"/>
    </row>
    <row r="4" spans="1:11" x14ac:dyDescent="0.2">
      <c r="A4" s="178" t="s">
        <v>94</v>
      </c>
      <c r="B4" s="178"/>
      <c r="C4" s="178"/>
      <c r="D4" s="178"/>
      <c r="E4" s="178"/>
      <c r="F4" s="12"/>
      <c r="G4" s="12"/>
      <c r="H4" s="12"/>
      <c r="I4" s="12"/>
      <c r="J4" s="12"/>
      <c r="K4" s="12"/>
    </row>
    <row r="5" spans="1:11" x14ac:dyDescent="0.2">
      <c r="A5" s="178" t="s">
        <v>95</v>
      </c>
      <c r="B5" s="178"/>
      <c r="C5" s="178"/>
      <c r="D5" s="178"/>
      <c r="E5" s="178"/>
      <c r="F5" s="12"/>
      <c r="G5" s="12"/>
      <c r="H5" s="12"/>
      <c r="I5" s="12"/>
      <c r="J5" s="12"/>
      <c r="K5" s="12"/>
    </row>
    <row r="6" spans="1:11" x14ac:dyDescent="0.2">
      <c r="A6" s="178" t="s">
        <v>96</v>
      </c>
      <c r="B6" s="178"/>
      <c r="C6" s="178"/>
      <c r="D6" s="178"/>
      <c r="E6" s="178"/>
      <c r="F6" s="12"/>
      <c r="G6" s="12"/>
      <c r="H6" s="12"/>
      <c r="I6" s="12"/>
      <c r="J6" s="12"/>
      <c r="K6" s="12"/>
    </row>
    <row r="7" spans="1:11" ht="25.5" x14ac:dyDescent="0.2">
      <c r="A7" s="117" t="s">
        <v>97</v>
      </c>
      <c r="B7" s="117" t="s">
        <v>98</v>
      </c>
      <c r="C7" s="117" t="s">
        <v>99</v>
      </c>
      <c r="D7" s="117" t="s">
        <v>100</v>
      </c>
      <c r="E7" s="117" t="s">
        <v>101</v>
      </c>
      <c r="F7" s="117" t="s">
        <v>102</v>
      </c>
      <c r="G7" s="12"/>
      <c r="H7" s="12"/>
      <c r="I7" s="12"/>
      <c r="J7" s="12"/>
      <c r="K7" s="12"/>
    </row>
    <row r="8" spans="1:11" x14ac:dyDescent="0.2">
      <c r="A8" s="29" t="s">
        <v>103</v>
      </c>
      <c r="B8" s="29" t="s">
        <v>104</v>
      </c>
      <c r="C8" s="29" t="s">
        <v>105</v>
      </c>
      <c r="D8" s="179" t="s">
        <v>106</v>
      </c>
      <c r="E8" s="6">
        <v>0</v>
      </c>
      <c r="F8" s="6">
        <v>0.09</v>
      </c>
      <c r="G8" s="12"/>
      <c r="H8" s="12"/>
      <c r="I8" s="12"/>
      <c r="J8" s="12"/>
      <c r="K8" s="12"/>
    </row>
    <row r="9" spans="1:11" x14ac:dyDescent="0.2">
      <c r="A9" s="29" t="s">
        <v>107</v>
      </c>
      <c r="B9" s="29" t="s">
        <v>108</v>
      </c>
      <c r="C9" s="29" t="s">
        <v>109</v>
      </c>
      <c r="D9" s="179" t="s">
        <v>106</v>
      </c>
      <c r="E9" s="6">
        <v>4.2000000000000003E-2</v>
      </c>
      <c r="F9" s="6">
        <v>0.09</v>
      </c>
      <c r="G9" s="12"/>
      <c r="H9" s="12"/>
      <c r="I9" s="12"/>
      <c r="J9" s="12"/>
      <c r="K9" s="12"/>
    </row>
    <row r="10" spans="1:11" x14ac:dyDescent="0.2">
      <c r="A10" s="29" t="s">
        <v>110</v>
      </c>
      <c r="B10" s="29" t="s">
        <v>111</v>
      </c>
      <c r="C10" s="29" t="s">
        <v>112</v>
      </c>
      <c r="D10" s="179" t="s">
        <v>106</v>
      </c>
      <c r="E10" s="6">
        <v>4.2000000000000003E-2</v>
      </c>
      <c r="F10" s="6">
        <v>0.1125</v>
      </c>
      <c r="G10" s="12"/>
      <c r="H10" s="12"/>
      <c r="I10" s="12"/>
      <c r="J10" s="12"/>
      <c r="K10" s="12"/>
    </row>
    <row r="11" spans="1:11" x14ac:dyDescent="0.2">
      <c r="A11" s="29" t="s">
        <v>113</v>
      </c>
      <c r="B11" s="29" t="s">
        <v>114</v>
      </c>
      <c r="C11" s="29" t="s">
        <v>115</v>
      </c>
      <c r="D11" s="179" t="s">
        <v>106</v>
      </c>
      <c r="E11" s="6">
        <v>4.2000000000000003E-2</v>
      </c>
      <c r="F11" s="6">
        <v>0.1125</v>
      </c>
      <c r="G11" s="12"/>
      <c r="H11" s="12"/>
      <c r="I11" s="12"/>
      <c r="J11" s="12"/>
      <c r="K11" s="12"/>
    </row>
    <row r="12" spans="1:11" ht="13.5" thickBot="1" x14ac:dyDescent="0.25">
      <c r="A12" s="115"/>
      <c r="B12" s="115"/>
      <c r="C12" s="115"/>
      <c r="D12" s="115"/>
      <c r="E12" s="115"/>
      <c r="F12" s="12"/>
      <c r="G12" s="12"/>
      <c r="H12" s="12"/>
      <c r="I12" s="12"/>
      <c r="J12" s="12"/>
      <c r="K12" s="12"/>
    </row>
    <row r="13" spans="1:11" ht="13.5" thickBot="1" x14ac:dyDescent="0.25">
      <c r="A13" s="57" t="s">
        <v>116</v>
      </c>
      <c r="B13" s="115"/>
      <c r="C13" s="115"/>
      <c r="D13" s="115"/>
      <c r="E13" s="115"/>
      <c r="F13" s="12"/>
      <c r="G13" s="12"/>
      <c r="H13" s="12"/>
      <c r="I13" s="12"/>
      <c r="J13" s="12"/>
      <c r="K13" s="12"/>
    </row>
    <row r="14" spans="1:11" x14ac:dyDescent="0.2">
      <c r="A14" s="47" t="s">
        <v>117</v>
      </c>
      <c r="B14" s="53" t="s">
        <v>117</v>
      </c>
      <c r="C14" s="47" t="s">
        <v>117</v>
      </c>
      <c r="D14" s="47" t="s">
        <v>118</v>
      </c>
      <c r="E14" s="47" t="s">
        <v>119</v>
      </c>
      <c r="F14" s="47" t="s">
        <v>120</v>
      </c>
      <c r="G14" s="47" t="s">
        <v>121</v>
      </c>
      <c r="H14" s="47" t="s">
        <v>122</v>
      </c>
      <c r="I14" s="12"/>
      <c r="J14" s="12"/>
      <c r="K14" s="12"/>
    </row>
    <row r="15" spans="1:11" x14ac:dyDescent="0.2">
      <c r="A15" s="54" t="s">
        <v>123</v>
      </c>
      <c r="B15" s="54" t="s">
        <v>124</v>
      </c>
      <c r="C15" s="48" t="s">
        <v>125</v>
      </c>
      <c r="D15" s="48" t="s">
        <v>125</v>
      </c>
      <c r="E15" s="48" t="s">
        <v>120</v>
      </c>
      <c r="F15" s="48" t="s">
        <v>126</v>
      </c>
      <c r="G15" s="54" t="s">
        <v>127</v>
      </c>
      <c r="H15" s="54" t="s">
        <v>128</v>
      </c>
      <c r="I15" s="12"/>
      <c r="J15" s="12"/>
      <c r="K15" s="12"/>
    </row>
    <row r="16" spans="1:11" x14ac:dyDescent="0.2">
      <c r="A16" s="48" t="s">
        <v>129</v>
      </c>
      <c r="B16" s="54" t="s">
        <v>129</v>
      </c>
      <c r="C16" s="48" t="s">
        <v>130</v>
      </c>
      <c r="D16" s="48" t="s">
        <v>130</v>
      </c>
      <c r="E16" s="48" t="s">
        <v>126</v>
      </c>
      <c r="F16" s="48"/>
      <c r="G16" s="48" t="s">
        <v>126</v>
      </c>
      <c r="H16" s="48" t="s">
        <v>131</v>
      </c>
      <c r="I16" s="12"/>
      <c r="J16" s="12"/>
      <c r="K16" s="12"/>
    </row>
    <row r="17" spans="1:11" x14ac:dyDescent="0.2">
      <c r="A17" s="48" t="s">
        <v>126</v>
      </c>
      <c r="B17" s="54" t="s">
        <v>132</v>
      </c>
      <c r="C17" s="50">
        <v>1525.01</v>
      </c>
      <c r="D17" s="50">
        <v>352.01</v>
      </c>
      <c r="E17" s="48"/>
      <c r="F17" s="48"/>
      <c r="G17" s="48"/>
      <c r="H17" s="48" t="s">
        <v>126</v>
      </c>
      <c r="I17" s="12"/>
      <c r="J17" s="12"/>
      <c r="K17" s="12"/>
    </row>
    <row r="18" spans="1:11" ht="13.5" thickBot="1" x14ac:dyDescent="0.25">
      <c r="A18" s="49"/>
      <c r="B18" s="49"/>
      <c r="C18" s="49" t="s">
        <v>126</v>
      </c>
      <c r="D18" s="49" t="s">
        <v>126</v>
      </c>
      <c r="E18" s="49"/>
      <c r="F18" s="49"/>
      <c r="G18" s="49"/>
      <c r="H18" s="49"/>
      <c r="I18" s="12"/>
      <c r="J18" s="12"/>
      <c r="K18" s="12"/>
    </row>
    <row r="19" spans="1:11" ht="51.75" thickBot="1" x14ac:dyDescent="0.25">
      <c r="A19" s="51"/>
      <c r="B19" s="58" t="s">
        <v>133</v>
      </c>
      <c r="C19" s="51" t="s">
        <v>134</v>
      </c>
      <c r="D19" s="51" t="s">
        <v>135</v>
      </c>
      <c r="E19" s="51" t="s">
        <v>136</v>
      </c>
      <c r="F19" s="51" t="s">
        <v>137</v>
      </c>
      <c r="G19" s="51" t="s">
        <v>138</v>
      </c>
      <c r="H19" s="51" t="s">
        <v>139</v>
      </c>
      <c r="I19" s="12"/>
      <c r="J19" s="12"/>
      <c r="K19" s="12"/>
    </row>
    <row r="20" spans="1:11" x14ac:dyDescent="0.2">
      <c r="A20" s="52">
        <v>1525.01</v>
      </c>
      <c r="B20" s="59">
        <f>IF('Est of Net Earnings'!B64&gt;0,'Est of Net Earnings'!B62,0)</f>
        <v>0</v>
      </c>
      <c r="C20" s="52">
        <f>B20-A20</f>
        <v>-1525.01</v>
      </c>
      <c r="D20" s="52">
        <f>C20/6</f>
        <v>-254.16833333333332</v>
      </c>
      <c r="E20" s="52">
        <v>52</v>
      </c>
      <c r="F20" s="52">
        <f>E20-D20</f>
        <v>306.16833333333329</v>
      </c>
      <c r="G20" s="52">
        <f>B20*4.2%</f>
        <v>0</v>
      </c>
      <c r="H20" s="52">
        <f>G20-F20</f>
        <v>-306.16833333333329</v>
      </c>
      <c r="I20" s="12"/>
      <c r="J20" s="12"/>
      <c r="K20" s="12"/>
    </row>
    <row r="21" spans="1:11" x14ac:dyDescent="0.2">
      <c r="A21" s="115"/>
      <c r="B21" s="115"/>
      <c r="C21" s="115"/>
      <c r="D21" s="115"/>
      <c r="E21" s="115"/>
      <c r="F21" s="12"/>
      <c r="G21" s="12"/>
      <c r="H21" s="12"/>
      <c r="I21" s="12"/>
      <c r="J21" s="12"/>
      <c r="K21" s="12"/>
    </row>
    <row r="22" spans="1:11" x14ac:dyDescent="0.2">
      <c r="A22" s="115"/>
      <c r="B22" s="115"/>
      <c r="C22" s="115"/>
      <c r="D22" s="115"/>
      <c r="E22" s="115"/>
      <c r="F22" s="12"/>
      <c r="G22" s="12"/>
      <c r="H22" s="12"/>
      <c r="I22" s="12"/>
      <c r="J22" s="12"/>
      <c r="K22" s="12"/>
    </row>
    <row r="23" spans="1:11" ht="18" x14ac:dyDescent="0.25">
      <c r="A23" s="13" t="s">
        <v>140</v>
      </c>
      <c r="B23" s="178"/>
      <c r="C23" s="178"/>
      <c r="D23" s="178"/>
      <c r="E23" s="178"/>
      <c r="F23" s="12"/>
      <c r="G23" s="12"/>
      <c r="H23" s="12"/>
      <c r="I23" s="12"/>
      <c r="J23" s="12"/>
      <c r="K23" s="12"/>
    </row>
    <row r="24" spans="1:11" x14ac:dyDescent="0.2">
      <c r="A24" s="178" t="s">
        <v>141</v>
      </c>
      <c r="B24" s="178"/>
      <c r="C24" s="178"/>
      <c r="D24" s="178"/>
      <c r="E24" s="178"/>
      <c r="F24" s="12"/>
      <c r="G24" s="12"/>
      <c r="H24" s="12"/>
      <c r="I24" s="12"/>
      <c r="J24" s="12"/>
      <c r="K24" s="12"/>
    </row>
    <row r="25" spans="1:11" x14ac:dyDescent="0.2">
      <c r="A25" s="178" t="s">
        <v>142</v>
      </c>
      <c r="B25" s="178"/>
      <c r="C25" s="178"/>
      <c r="D25" s="178"/>
      <c r="E25" s="178"/>
      <c r="F25" s="12"/>
      <c r="G25" s="12"/>
      <c r="H25" s="12"/>
      <c r="I25" s="12"/>
      <c r="J25" s="12"/>
      <c r="K25" s="12"/>
    </row>
    <row r="26" spans="1:11" ht="25.5" x14ac:dyDescent="0.2">
      <c r="A26" s="117" t="s">
        <v>97</v>
      </c>
      <c r="B26" s="117" t="s">
        <v>98</v>
      </c>
      <c r="C26" s="117" t="s">
        <v>99</v>
      </c>
      <c r="D26" s="117" t="s">
        <v>100</v>
      </c>
      <c r="E26" s="117" t="s">
        <v>101</v>
      </c>
      <c r="F26" s="117" t="s">
        <v>143</v>
      </c>
      <c r="G26" s="12"/>
      <c r="H26" s="12"/>
      <c r="I26" s="12"/>
      <c r="J26" s="12"/>
      <c r="K26" s="12"/>
    </row>
    <row r="27" spans="1:11" x14ac:dyDescent="0.2">
      <c r="A27" s="29" t="s">
        <v>144</v>
      </c>
      <c r="B27" s="29" t="s">
        <v>145</v>
      </c>
      <c r="C27" s="29" t="s">
        <v>146</v>
      </c>
      <c r="D27" s="179" t="s">
        <v>106</v>
      </c>
      <c r="E27" s="7">
        <v>0</v>
      </c>
      <c r="F27" s="7">
        <v>2.5499999999999998E-2</v>
      </c>
      <c r="G27" s="12"/>
      <c r="H27" s="12"/>
      <c r="I27" s="12"/>
      <c r="J27" s="12"/>
      <c r="K27" s="12"/>
    </row>
    <row r="28" spans="1:11" x14ac:dyDescent="0.2">
      <c r="A28" s="29" t="s">
        <v>147</v>
      </c>
      <c r="B28" s="29" t="s">
        <v>148</v>
      </c>
      <c r="C28" s="29" t="s">
        <v>149</v>
      </c>
      <c r="D28" s="179" t="s">
        <v>106</v>
      </c>
      <c r="E28" s="7">
        <v>1.0999999999999999E-2</v>
      </c>
      <c r="F28" s="7">
        <v>2.5499999999999998E-2</v>
      </c>
      <c r="G28" s="12"/>
      <c r="H28" s="12"/>
      <c r="I28" s="12"/>
      <c r="J28" s="12"/>
      <c r="K28" s="12"/>
    </row>
    <row r="29" spans="1:11" x14ac:dyDescent="0.2">
      <c r="A29" s="180" t="s">
        <v>150</v>
      </c>
      <c r="B29" s="180" t="s">
        <v>151</v>
      </c>
      <c r="C29" s="180" t="s">
        <v>152</v>
      </c>
      <c r="D29" s="181" t="s">
        <v>153</v>
      </c>
      <c r="E29" s="8">
        <v>1.0999999999999999E-2</v>
      </c>
      <c r="F29" s="8">
        <v>2.5499999999999998E-2</v>
      </c>
      <c r="G29" s="12"/>
      <c r="H29" s="12"/>
      <c r="I29" s="12"/>
      <c r="J29" s="12"/>
      <c r="K29" s="12"/>
    </row>
    <row r="30" spans="1:11" x14ac:dyDescent="0.2">
      <c r="A30" s="182"/>
      <c r="B30" s="182"/>
      <c r="C30" s="182"/>
      <c r="D30" s="182" t="s">
        <v>154</v>
      </c>
      <c r="E30" s="9">
        <v>4.2000000000000003E-2</v>
      </c>
      <c r="F30" s="9">
        <v>2.5499999999999998E-2</v>
      </c>
      <c r="G30" s="12"/>
      <c r="H30" s="12"/>
      <c r="I30" s="12"/>
      <c r="J30" s="12"/>
      <c r="K30" s="12"/>
    </row>
    <row r="31" spans="1:11" x14ac:dyDescent="0.2">
      <c r="A31" s="115"/>
      <c r="B31" s="115"/>
      <c r="C31" s="115"/>
      <c r="D31" s="115"/>
      <c r="E31" s="115"/>
      <c r="F31" s="12"/>
      <c r="G31" s="12"/>
      <c r="H31" s="12"/>
      <c r="I31" s="12"/>
      <c r="J31" s="12"/>
      <c r="K31" s="12"/>
    </row>
    <row r="32" spans="1:11" ht="18" x14ac:dyDescent="0.25">
      <c r="A32" s="13" t="s">
        <v>155</v>
      </c>
      <c r="B32" s="178"/>
      <c r="C32" s="178"/>
      <c r="D32" s="178"/>
      <c r="E32" s="178"/>
      <c r="F32" s="12"/>
      <c r="G32" s="12"/>
      <c r="H32" s="12"/>
      <c r="I32" s="12"/>
      <c r="J32" s="12"/>
      <c r="K32" s="12"/>
    </row>
    <row r="33" spans="1:11" x14ac:dyDescent="0.2">
      <c r="A33" s="178" t="s">
        <v>156</v>
      </c>
      <c r="B33" s="178"/>
      <c r="C33" s="178"/>
      <c r="D33" s="178"/>
      <c r="E33" s="178"/>
      <c r="F33" s="12"/>
      <c r="G33" s="12"/>
      <c r="H33" s="12"/>
      <c r="I33" s="12"/>
      <c r="J33" s="12"/>
      <c r="K33" s="12"/>
    </row>
    <row r="34" spans="1:11" x14ac:dyDescent="0.2">
      <c r="A34" s="178" t="s">
        <v>157</v>
      </c>
      <c r="B34" s="178"/>
      <c r="C34" s="178"/>
      <c r="D34" s="178"/>
      <c r="E34" s="178"/>
      <c r="F34" s="12"/>
      <c r="G34" s="12"/>
      <c r="H34" s="12"/>
      <c r="I34" s="12"/>
      <c r="J34" s="12"/>
      <c r="K34" s="12"/>
    </row>
    <row r="35" spans="1:11" x14ac:dyDescent="0.2">
      <c r="A35" s="178" t="s">
        <v>158</v>
      </c>
      <c r="B35" s="178"/>
      <c r="C35" s="178"/>
      <c r="D35" s="178"/>
      <c r="E35" s="178"/>
      <c r="F35" s="12"/>
      <c r="G35" s="12"/>
      <c r="H35" s="12"/>
      <c r="I35" s="12"/>
      <c r="J35" s="12"/>
      <c r="K35" s="12"/>
    </row>
    <row r="36" spans="1:11" x14ac:dyDescent="0.2">
      <c r="A36" s="178" t="s">
        <v>159</v>
      </c>
      <c r="B36" s="178"/>
      <c r="C36" s="178"/>
      <c r="D36" s="178"/>
      <c r="E36" s="178"/>
      <c r="F36" s="12"/>
      <c r="G36" s="12"/>
      <c r="H36" s="12"/>
      <c r="I36" s="12"/>
      <c r="J36" s="12"/>
      <c r="K36" s="12"/>
    </row>
    <row r="37" spans="1:11" x14ac:dyDescent="0.2">
      <c r="A37" s="178" t="s">
        <v>160</v>
      </c>
      <c r="B37" s="178"/>
      <c r="C37" s="178"/>
      <c r="D37" s="178"/>
      <c r="E37" s="178"/>
      <c r="F37" s="12"/>
      <c r="G37" s="12"/>
      <c r="H37" s="12"/>
      <c r="I37" s="12"/>
      <c r="J37" s="12"/>
      <c r="K37" s="12"/>
    </row>
    <row r="38" spans="1:11" x14ac:dyDescent="0.2">
      <c r="A38" s="178" t="s">
        <v>161</v>
      </c>
      <c r="B38" s="178"/>
      <c r="C38" s="178"/>
      <c r="D38" s="178"/>
      <c r="E38" s="178"/>
      <c r="F38" s="12"/>
      <c r="G38" s="12"/>
      <c r="H38" s="12"/>
      <c r="I38" s="12"/>
      <c r="J38" s="12"/>
      <c r="K38" s="12"/>
    </row>
    <row r="39" spans="1:11" x14ac:dyDescent="0.2">
      <c r="A39" s="178" t="s">
        <v>162</v>
      </c>
      <c r="B39" s="178"/>
      <c r="C39" s="178"/>
      <c r="D39" s="178"/>
      <c r="E39" s="178"/>
      <c r="F39" s="12"/>
      <c r="G39" s="12"/>
      <c r="H39" s="12"/>
      <c r="I39" s="12"/>
      <c r="J39" s="12"/>
      <c r="K39" s="12"/>
    </row>
    <row r="40" spans="1:11" ht="25.5" x14ac:dyDescent="0.2">
      <c r="A40" s="117" t="s">
        <v>97</v>
      </c>
      <c r="B40" s="117" t="s">
        <v>98</v>
      </c>
      <c r="C40" s="117" t="s">
        <v>99</v>
      </c>
      <c r="D40" s="117" t="s">
        <v>100</v>
      </c>
      <c r="E40" s="117" t="s">
        <v>101</v>
      </c>
      <c r="F40" s="12"/>
      <c r="G40" s="12"/>
      <c r="H40" s="12"/>
      <c r="I40" s="12"/>
      <c r="J40" s="12"/>
      <c r="K40" s="12"/>
    </row>
    <row r="41" spans="1:11" x14ac:dyDescent="0.2">
      <c r="A41" s="29" t="s">
        <v>163</v>
      </c>
      <c r="B41" s="29" t="s">
        <v>164</v>
      </c>
      <c r="C41" s="29" t="s">
        <v>165</v>
      </c>
      <c r="D41" s="179" t="s">
        <v>106</v>
      </c>
      <c r="E41" s="6">
        <v>7.0000000000000001E-3</v>
      </c>
      <c r="F41" s="12"/>
      <c r="G41" s="12"/>
      <c r="H41" s="12"/>
      <c r="I41" s="12"/>
      <c r="J41" s="12"/>
      <c r="K41" s="12"/>
    </row>
    <row r="42" spans="1:11" x14ac:dyDescent="0.2">
      <c r="A42" s="29" t="s">
        <v>166</v>
      </c>
      <c r="B42" s="29" t="s">
        <v>151</v>
      </c>
      <c r="C42" s="29" t="s">
        <v>152</v>
      </c>
      <c r="D42" s="179" t="s">
        <v>106</v>
      </c>
      <c r="E42" s="6">
        <v>7.0000000000000001E-3</v>
      </c>
      <c r="F42" s="12"/>
      <c r="G42" s="12"/>
      <c r="H42" s="12"/>
      <c r="I42" s="12"/>
      <c r="J42" s="12"/>
      <c r="K42" s="12"/>
    </row>
    <row r="43" spans="1:11" x14ac:dyDescent="0.2">
      <c r="A43" s="115"/>
      <c r="B43" s="115"/>
      <c r="C43" s="115"/>
      <c r="D43" s="115"/>
      <c r="E43" s="115"/>
      <c r="F43" s="12"/>
      <c r="G43" s="12"/>
      <c r="H43" s="12"/>
      <c r="I43" s="12"/>
      <c r="J43" s="12"/>
      <c r="K43" s="12"/>
    </row>
    <row r="44" spans="1:11" ht="18" x14ac:dyDescent="0.25">
      <c r="A44" s="13" t="s">
        <v>167</v>
      </c>
      <c r="B44" s="178"/>
      <c r="C44" s="178"/>
      <c r="D44" s="178"/>
      <c r="E44" s="178"/>
      <c r="F44" s="12"/>
      <c r="G44" s="12"/>
      <c r="H44" s="12"/>
      <c r="I44" s="12"/>
      <c r="J44" s="12"/>
      <c r="K44" s="12"/>
    </row>
    <row r="45" spans="1:11" x14ac:dyDescent="0.2">
      <c r="A45" s="178" t="s">
        <v>168</v>
      </c>
      <c r="B45" s="178"/>
      <c r="C45" s="178"/>
      <c r="D45" s="178"/>
      <c r="E45" s="178"/>
      <c r="F45" s="12"/>
      <c r="G45" s="12"/>
      <c r="H45" s="12"/>
      <c r="I45" s="12"/>
      <c r="J45" s="12"/>
      <c r="K45" s="12"/>
    </row>
    <row r="46" spans="1:11" x14ac:dyDescent="0.2">
      <c r="A46" s="178" t="s">
        <v>169</v>
      </c>
      <c r="B46" s="178"/>
      <c r="C46" s="178"/>
      <c r="D46" s="178"/>
      <c r="E46" s="178"/>
      <c r="F46" s="12"/>
      <c r="G46" s="12"/>
      <c r="H46" s="12"/>
      <c r="I46" s="12"/>
      <c r="J46" s="12"/>
      <c r="K46" s="12"/>
    </row>
    <row r="47" spans="1:11" x14ac:dyDescent="0.2">
      <c r="A47" s="178" t="s">
        <v>170</v>
      </c>
      <c r="B47" s="178"/>
      <c r="C47" s="178"/>
      <c r="D47" s="178"/>
      <c r="E47" s="178"/>
      <c r="F47" s="12"/>
      <c r="G47" s="12"/>
      <c r="H47" s="12"/>
      <c r="I47" s="12"/>
      <c r="J47" s="12"/>
      <c r="K47" s="12"/>
    </row>
    <row r="48" spans="1:11" x14ac:dyDescent="0.2">
      <c r="A48" s="178" t="s">
        <v>171</v>
      </c>
      <c r="B48" s="178"/>
      <c r="C48" s="178"/>
      <c r="D48" s="178"/>
      <c r="E48" s="178"/>
      <c r="F48" s="12"/>
      <c r="G48" s="12"/>
      <c r="H48" s="12"/>
      <c r="I48" s="12"/>
      <c r="J48" s="12"/>
      <c r="K48" s="12"/>
    </row>
    <row r="49" spans="1:11" x14ac:dyDescent="0.2">
      <c r="A49" s="178" t="s">
        <v>172</v>
      </c>
      <c r="B49" s="178"/>
      <c r="C49" s="178"/>
      <c r="D49" s="178"/>
      <c r="E49" s="178"/>
      <c r="F49" s="12"/>
      <c r="G49" s="12"/>
      <c r="H49" s="12"/>
      <c r="I49" s="12"/>
      <c r="J49" s="12"/>
      <c r="K49" s="12"/>
    </row>
    <row r="50" spans="1:11" ht="25.5" x14ac:dyDescent="0.2">
      <c r="A50" s="117" t="s">
        <v>97</v>
      </c>
      <c r="B50" s="117" t="s">
        <v>98</v>
      </c>
      <c r="C50" s="117" t="s">
        <v>99</v>
      </c>
      <c r="D50" s="117" t="s">
        <v>100</v>
      </c>
      <c r="E50" s="117" t="s">
        <v>101</v>
      </c>
      <c r="F50" s="12"/>
      <c r="G50" s="12"/>
      <c r="H50" s="12"/>
      <c r="I50" s="12"/>
      <c r="J50" s="12"/>
      <c r="K50" s="12"/>
    </row>
    <row r="51" spans="1:11" x14ac:dyDescent="0.2">
      <c r="A51" s="29" t="s">
        <v>173</v>
      </c>
      <c r="B51" s="29" t="s">
        <v>174</v>
      </c>
      <c r="C51" s="29" t="s">
        <v>174</v>
      </c>
      <c r="D51" s="179" t="s">
        <v>106</v>
      </c>
      <c r="E51" s="6">
        <v>0</v>
      </c>
      <c r="F51" s="12"/>
      <c r="G51" s="12"/>
      <c r="H51" s="12"/>
      <c r="I51" s="12"/>
      <c r="J51" s="12"/>
      <c r="K51" s="12"/>
    </row>
    <row r="52" spans="1:11" x14ac:dyDescent="0.2">
      <c r="A52" s="115"/>
      <c r="B52" s="115"/>
      <c r="C52" s="115"/>
      <c r="D52" s="115"/>
      <c r="E52" s="115"/>
      <c r="F52" s="12"/>
      <c r="G52" s="12"/>
      <c r="H52" s="12"/>
      <c r="I52" s="12"/>
      <c r="J52" s="12"/>
      <c r="K52" s="12"/>
    </row>
    <row r="53" spans="1:11" x14ac:dyDescent="0.2">
      <c r="A53" s="12"/>
      <c r="B53" s="12"/>
      <c r="C53" s="12"/>
      <c r="D53" s="12"/>
      <c r="E53" s="12"/>
      <c r="F53" s="12"/>
      <c r="G53" s="12"/>
      <c r="H53" s="12"/>
      <c r="I53" s="12"/>
      <c r="J53" s="12"/>
      <c r="K53" s="12"/>
    </row>
    <row r="54" spans="1:11" x14ac:dyDescent="0.2">
      <c r="A54" s="12"/>
      <c r="B54" s="12"/>
      <c r="C54" s="12"/>
      <c r="D54" s="12"/>
      <c r="E54" s="12"/>
      <c r="F54" s="12"/>
      <c r="G54" s="12"/>
      <c r="H54" s="12"/>
      <c r="I54" s="12"/>
      <c r="J54" s="12"/>
      <c r="K54" s="12"/>
    </row>
    <row r="55" spans="1:11" x14ac:dyDescent="0.2">
      <c r="A55" s="12"/>
      <c r="B55" s="12"/>
      <c r="C55" s="12"/>
      <c r="D55" s="12"/>
      <c r="E55" s="12"/>
      <c r="F55" s="12"/>
      <c r="G55" s="12"/>
      <c r="H55" s="12"/>
      <c r="I55" s="12"/>
      <c r="J55" s="12"/>
      <c r="K55" s="12"/>
    </row>
    <row r="56" spans="1:11" x14ac:dyDescent="0.2">
      <c r="A56" s="12"/>
      <c r="B56" s="12"/>
      <c r="C56" s="12"/>
      <c r="D56" s="12"/>
      <c r="E56" s="12"/>
      <c r="F56" s="12"/>
      <c r="G56" s="12"/>
      <c r="H56" s="12"/>
      <c r="I56" s="12"/>
      <c r="J56" s="12"/>
      <c r="K56" s="12"/>
    </row>
    <row r="57" spans="1:11" x14ac:dyDescent="0.2">
      <c r="A57" s="12"/>
      <c r="B57" s="12"/>
      <c r="C57" s="12"/>
      <c r="D57" s="12"/>
      <c r="E57" s="12"/>
      <c r="F57" s="12"/>
      <c r="G57" s="12"/>
      <c r="H57" s="12"/>
      <c r="I57" s="12"/>
      <c r="J57" s="12"/>
      <c r="K57" s="12"/>
    </row>
    <row r="58" spans="1:11" x14ac:dyDescent="0.2">
      <c r="A58" s="12"/>
      <c r="B58" s="12"/>
      <c r="C58" s="12"/>
      <c r="D58" s="12"/>
      <c r="E58" s="12"/>
      <c r="F58" s="12"/>
      <c r="G58" s="12"/>
      <c r="H58" s="12"/>
      <c r="I58" s="12"/>
      <c r="J58" s="12"/>
      <c r="K58" s="12"/>
    </row>
    <row r="59" spans="1:11" x14ac:dyDescent="0.2">
      <c r="A59" s="12"/>
      <c r="B59" s="12"/>
      <c r="C59" s="12"/>
      <c r="D59" s="12"/>
      <c r="E59" s="12"/>
      <c r="F59" s="12"/>
      <c r="G59" s="12"/>
      <c r="H59" s="12"/>
      <c r="I59" s="12"/>
      <c r="J59" s="12"/>
      <c r="K59" s="12"/>
    </row>
    <row r="60" spans="1:11" x14ac:dyDescent="0.2">
      <c r="A60" s="12"/>
      <c r="B60" s="12"/>
      <c r="C60" s="12"/>
      <c r="D60" s="12"/>
      <c r="E60" s="12"/>
      <c r="F60" s="12"/>
      <c r="G60" s="12"/>
      <c r="H60" s="12"/>
      <c r="I60" s="12"/>
      <c r="J60" s="12"/>
      <c r="K60" s="12"/>
    </row>
    <row r="61" spans="1:11" x14ac:dyDescent="0.2">
      <c r="A61" s="12"/>
      <c r="B61" s="12"/>
      <c r="C61" s="12"/>
      <c r="D61" s="12"/>
      <c r="E61" s="12"/>
      <c r="F61" s="12"/>
      <c r="G61" s="12"/>
      <c r="H61" s="12"/>
      <c r="I61" s="12"/>
      <c r="J61" s="12"/>
      <c r="K61" s="12"/>
    </row>
    <row r="62" spans="1:11" x14ac:dyDescent="0.2">
      <c r="A62" s="12"/>
      <c r="B62" s="12"/>
      <c r="C62" s="12"/>
      <c r="D62" s="12"/>
      <c r="E62" s="12"/>
      <c r="F62" s="12"/>
      <c r="G62" s="12"/>
      <c r="H62" s="12"/>
      <c r="I62" s="12"/>
      <c r="J62" s="12"/>
      <c r="K62" s="12"/>
    </row>
    <row r="63" spans="1:11" x14ac:dyDescent="0.2">
      <c r="A63" s="12"/>
      <c r="B63" s="12"/>
      <c r="C63" s="12"/>
      <c r="D63" s="12"/>
      <c r="E63" s="12"/>
      <c r="F63" s="12"/>
      <c r="G63" s="12"/>
      <c r="H63" s="12"/>
      <c r="I63" s="12"/>
      <c r="J63" s="12"/>
      <c r="K63" s="12"/>
    </row>
    <row r="64" spans="1:11" x14ac:dyDescent="0.2">
      <c r="A64" s="12"/>
      <c r="B64" s="12"/>
      <c r="C64" s="12"/>
      <c r="D64" s="12"/>
      <c r="E64" s="12"/>
      <c r="F64" s="12"/>
      <c r="G64" s="12"/>
      <c r="H64" s="12"/>
      <c r="I64" s="12"/>
      <c r="J64" s="12"/>
      <c r="K64" s="12"/>
    </row>
    <row r="65" spans="1:11" x14ac:dyDescent="0.2">
      <c r="A65" s="12"/>
      <c r="B65" s="12"/>
      <c r="C65" s="12"/>
      <c r="D65" s="12"/>
      <c r="E65" s="12"/>
      <c r="F65" s="12"/>
      <c r="G65" s="12"/>
      <c r="H65" s="12"/>
      <c r="I65" s="12"/>
      <c r="J65" s="12"/>
      <c r="K65" s="12"/>
    </row>
    <row r="66" spans="1:11" x14ac:dyDescent="0.2">
      <c r="A66" s="12"/>
      <c r="B66" s="12"/>
      <c r="C66" s="12"/>
      <c r="D66" s="12"/>
      <c r="E66" s="12"/>
      <c r="F66" s="12"/>
      <c r="G66" s="12"/>
      <c r="H66" s="12"/>
      <c r="I66" s="12"/>
      <c r="J66" s="12"/>
      <c r="K66" s="12"/>
    </row>
    <row r="67" spans="1:11" x14ac:dyDescent="0.2">
      <c r="A67" s="12"/>
      <c r="B67" s="12"/>
      <c r="C67" s="12"/>
      <c r="D67" s="12"/>
      <c r="E67" s="12"/>
      <c r="F67" s="12"/>
      <c r="G67" s="12"/>
      <c r="H67" s="12"/>
      <c r="I67" s="12"/>
      <c r="J67" s="12"/>
      <c r="K67" s="12"/>
    </row>
    <row r="68" spans="1:11" x14ac:dyDescent="0.2">
      <c r="A68" s="12"/>
      <c r="B68" s="12"/>
      <c r="C68" s="12"/>
      <c r="D68" s="12"/>
      <c r="E68" s="12"/>
      <c r="F68" s="12"/>
      <c r="G68" s="12"/>
      <c r="H68" s="12"/>
      <c r="I68" s="12"/>
      <c r="J68" s="12"/>
      <c r="K68" s="12"/>
    </row>
    <row r="69" spans="1:11" x14ac:dyDescent="0.2">
      <c r="A69" s="12"/>
      <c r="B69" s="12"/>
      <c r="C69" s="12"/>
      <c r="D69" s="12"/>
      <c r="E69" s="12"/>
      <c r="F69" s="12"/>
      <c r="G69" s="12"/>
      <c r="H69" s="12"/>
      <c r="I69" s="12"/>
      <c r="J69" s="12"/>
      <c r="K69" s="12"/>
    </row>
    <row r="70" spans="1:11" x14ac:dyDescent="0.2">
      <c r="A70" s="12"/>
      <c r="B70" s="12"/>
      <c r="C70" s="12"/>
      <c r="D70" s="12"/>
      <c r="E70" s="12"/>
      <c r="F70" s="12"/>
      <c r="G70" s="12"/>
      <c r="H70" s="12"/>
      <c r="I70" s="12"/>
      <c r="J70" s="12"/>
      <c r="K70" s="12"/>
    </row>
    <row r="71" spans="1:11" x14ac:dyDescent="0.2">
      <c r="A71" s="12"/>
      <c r="B71" s="12"/>
      <c r="C71" s="12"/>
      <c r="D71" s="12"/>
      <c r="E71" s="12"/>
      <c r="F71" s="12"/>
      <c r="G71" s="12"/>
      <c r="H71" s="12"/>
      <c r="I71" s="12"/>
      <c r="J71" s="12"/>
      <c r="K71" s="12"/>
    </row>
    <row r="72" spans="1:11" x14ac:dyDescent="0.2">
      <c r="A72" s="12"/>
      <c r="B72" s="12"/>
      <c r="C72" s="12"/>
      <c r="D72" s="12"/>
      <c r="E72" s="12"/>
      <c r="F72" s="12"/>
      <c r="G72" s="12"/>
      <c r="H72" s="12"/>
      <c r="I72" s="12"/>
      <c r="J72" s="12"/>
      <c r="K72" s="12"/>
    </row>
    <row r="73" spans="1:11" x14ac:dyDescent="0.2">
      <c r="A73" s="12"/>
      <c r="B73" s="12"/>
      <c r="C73" s="12"/>
      <c r="D73" s="12"/>
      <c r="E73" s="12"/>
      <c r="F73" s="12"/>
      <c r="G73" s="12"/>
      <c r="H73" s="12"/>
      <c r="I73" s="12"/>
      <c r="J73" s="12"/>
      <c r="K73" s="12"/>
    </row>
    <row r="74" spans="1:11" x14ac:dyDescent="0.2">
      <c r="A74" s="12"/>
      <c r="B74" s="12"/>
      <c r="C74" s="12"/>
      <c r="D74" s="12"/>
      <c r="E74" s="12"/>
      <c r="F74" s="12"/>
      <c r="G74" s="12"/>
      <c r="H74" s="12"/>
      <c r="I74" s="12"/>
      <c r="J74" s="12"/>
      <c r="K74" s="12"/>
    </row>
    <row r="75" spans="1:11" x14ac:dyDescent="0.2">
      <c r="A75" s="12"/>
      <c r="B75" s="12"/>
      <c r="C75" s="12"/>
      <c r="D75" s="12"/>
      <c r="E75" s="12"/>
      <c r="F75" s="12"/>
      <c r="G75" s="12"/>
      <c r="H75" s="12"/>
      <c r="I75" s="12"/>
      <c r="J75" s="12"/>
      <c r="K75" s="12"/>
    </row>
    <row r="76" spans="1:11" x14ac:dyDescent="0.2">
      <c r="A76" s="12"/>
      <c r="B76" s="12"/>
      <c r="C76" s="12"/>
      <c r="D76" s="12"/>
      <c r="E76" s="12"/>
      <c r="F76" s="12"/>
      <c r="G76" s="12"/>
      <c r="H76" s="12"/>
      <c r="I76" s="12"/>
      <c r="J76" s="12"/>
      <c r="K76" s="12"/>
    </row>
    <row r="77" spans="1:11" x14ac:dyDescent="0.2">
      <c r="A77" s="12"/>
      <c r="B77" s="12"/>
      <c r="C77" s="12"/>
      <c r="D77" s="12"/>
      <c r="E77" s="12"/>
      <c r="F77" s="12"/>
      <c r="G77" s="12"/>
      <c r="H77" s="12"/>
      <c r="I77" s="12"/>
      <c r="J77" s="12"/>
      <c r="K77" s="12"/>
    </row>
    <row r="78" spans="1:11" x14ac:dyDescent="0.2">
      <c r="A78" s="12"/>
      <c r="B78" s="12"/>
      <c r="C78" s="12"/>
      <c r="D78" s="12"/>
      <c r="E78" s="12"/>
      <c r="F78" s="12"/>
      <c r="G78" s="12"/>
      <c r="H78" s="12"/>
      <c r="I78" s="12"/>
      <c r="J78" s="12"/>
      <c r="K78" s="12"/>
    </row>
    <row r="79" spans="1:11" x14ac:dyDescent="0.2">
      <c r="A79" s="12"/>
      <c r="B79" s="12"/>
      <c r="C79" s="12"/>
      <c r="D79" s="12"/>
      <c r="E79" s="12"/>
      <c r="F79" s="12"/>
      <c r="G79" s="12"/>
      <c r="H79" s="12"/>
      <c r="I79" s="12"/>
      <c r="J79" s="12"/>
      <c r="K79" s="12"/>
    </row>
    <row r="80" spans="1:11" x14ac:dyDescent="0.2">
      <c r="A80" s="12"/>
      <c r="B80" s="12"/>
      <c r="C80" s="12"/>
      <c r="D80" s="12"/>
      <c r="E80" s="12"/>
      <c r="F80" s="12"/>
      <c r="G80" s="12"/>
      <c r="H80" s="12"/>
      <c r="I80" s="12"/>
      <c r="J80" s="12"/>
      <c r="K80" s="12"/>
    </row>
    <row r="81" spans="1:11" x14ac:dyDescent="0.2">
      <c r="A81" s="12"/>
      <c r="B81" s="12"/>
      <c r="C81" s="12"/>
      <c r="D81" s="12"/>
      <c r="E81" s="12"/>
      <c r="F81" s="12"/>
      <c r="G81" s="12"/>
      <c r="H81" s="12"/>
      <c r="I81" s="12"/>
      <c r="J81" s="12"/>
      <c r="K81" s="12"/>
    </row>
    <row r="82" spans="1:11" x14ac:dyDescent="0.2">
      <c r="A82" s="12"/>
      <c r="B82" s="12"/>
      <c r="C82" s="12"/>
      <c r="D82" s="12"/>
      <c r="E82" s="12"/>
      <c r="F82" s="12"/>
      <c r="G82" s="12"/>
      <c r="H82" s="12"/>
      <c r="I82" s="12"/>
      <c r="J82" s="12"/>
      <c r="K82" s="12"/>
    </row>
    <row r="83" spans="1:11" x14ac:dyDescent="0.2">
      <c r="A83" s="12"/>
      <c r="B83" s="12"/>
      <c r="C83" s="12"/>
      <c r="D83" s="12"/>
      <c r="E83" s="12"/>
      <c r="F83" s="12"/>
      <c r="G83" s="12"/>
      <c r="H83" s="12"/>
      <c r="I83" s="12"/>
      <c r="J83" s="12"/>
      <c r="K83" s="12"/>
    </row>
    <row r="84" spans="1:11" x14ac:dyDescent="0.2">
      <c r="A84" s="12"/>
      <c r="B84" s="12"/>
      <c r="C84" s="12"/>
      <c r="D84" s="12"/>
      <c r="E84" s="12"/>
      <c r="F84" s="12"/>
      <c r="G84" s="12"/>
      <c r="H84" s="12"/>
      <c r="I84" s="12"/>
      <c r="J84" s="12"/>
      <c r="K84" s="12"/>
    </row>
    <row r="85" spans="1:11" x14ac:dyDescent="0.2">
      <c r="A85" s="12"/>
      <c r="B85" s="12"/>
      <c r="C85" s="12"/>
      <c r="D85" s="12"/>
      <c r="E85" s="12"/>
      <c r="F85" s="12"/>
      <c r="G85" s="12"/>
      <c r="H85" s="12"/>
      <c r="I85" s="12"/>
      <c r="J85" s="12"/>
      <c r="K85" s="12"/>
    </row>
    <row r="86" spans="1:11" x14ac:dyDescent="0.2">
      <c r="A86" s="12"/>
      <c r="B86" s="12"/>
      <c r="C86" s="12"/>
      <c r="D86" s="12"/>
      <c r="E86" s="12"/>
      <c r="F86" s="12"/>
      <c r="G86" s="12"/>
      <c r="H86" s="12"/>
      <c r="I86" s="12"/>
      <c r="J86" s="12"/>
      <c r="K86" s="12"/>
    </row>
    <row r="87" spans="1:11" x14ac:dyDescent="0.2">
      <c r="A87" s="12"/>
      <c r="B87" s="12"/>
      <c r="C87" s="12"/>
      <c r="D87" s="12"/>
      <c r="E87" s="12"/>
      <c r="F87" s="12"/>
      <c r="G87" s="12"/>
      <c r="H87" s="12"/>
      <c r="I87" s="12"/>
      <c r="J87" s="12"/>
      <c r="K87" s="12"/>
    </row>
    <row r="88" spans="1:11" x14ac:dyDescent="0.2">
      <c r="A88" s="12"/>
      <c r="B88" s="12"/>
      <c r="C88" s="12"/>
      <c r="D88" s="12"/>
      <c r="E88" s="12"/>
      <c r="F88" s="12"/>
      <c r="G88" s="12"/>
      <c r="H88" s="12"/>
      <c r="I88" s="12"/>
      <c r="J88" s="12"/>
      <c r="K88" s="12"/>
    </row>
    <row r="89" spans="1:11" x14ac:dyDescent="0.2">
      <c r="A89" s="12"/>
      <c r="B89" s="12"/>
      <c r="C89" s="12"/>
      <c r="D89" s="12"/>
      <c r="E89" s="12"/>
      <c r="F89" s="12"/>
      <c r="G89" s="12"/>
      <c r="H89" s="12"/>
      <c r="I89" s="12"/>
      <c r="J89" s="12"/>
      <c r="K89" s="12"/>
    </row>
  </sheetData>
  <mergeCells count="1">
    <mergeCell ref="A1:E1"/>
  </mergeCells>
  <pageMargins left="0.70866141732283472" right="0.70866141732283472" top="0.74803149606299213" bottom="0.74803149606299213" header="0.31496062992125984" footer="0.31496062992125984"/>
  <pageSetup paperSize="9" scale="61"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31"/>
  <sheetViews>
    <sheetView workbookViewId="0">
      <selection activeCell="A29" sqref="A29"/>
    </sheetView>
  </sheetViews>
  <sheetFormatPr defaultRowHeight="12.75" x14ac:dyDescent="0.2"/>
  <cols>
    <col min="2" max="2" width="39" bestFit="1" customWidth="1"/>
  </cols>
  <sheetData>
    <row r="1" spans="1:2" x14ac:dyDescent="0.2">
      <c r="A1" s="44"/>
      <c r="B1" s="45" t="s">
        <v>175</v>
      </c>
    </row>
    <row r="2" spans="1:2" ht="22.5" x14ac:dyDescent="0.2">
      <c r="A2" s="42"/>
      <c r="B2" s="43" t="s">
        <v>176</v>
      </c>
    </row>
    <row r="3" spans="1:2" ht="57" thickBot="1" x14ac:dyDescent="0.25">
      <c r="A3" s="25"/>
      <c r="B3" s="26" t="s">
        <v>177</v>
      </c>
    </row>
    <row r="4" spans="1:2" x14ac:dyDescent="0.2">
      <c r="A4" s="113">
        <v>1</v>
      </c>
      <c r="B4" s="28" t="s">
        <v>178</v>
      </c>
    </row>
    <row r="5" spans="1:2" x14ac:dyDescent="0.2">
      <c r="A5" s="27"/>
      <c r="B5" s="28" t="s">
        <v>21</v>
      </c>
    </row>
    <row r="6" spans="1:2" x14ac:dyDescent="0.2">
      <c r="A6" s="27"/>
      <c r="B6" s="28" t="s">
        <v>20</v>
      </c>
    </row>
    <row r="7" spans="1:2" x14ac:dyDescent="0.2">
      <c r="A7" s="27"/>
      <c r="B7" s="28"/>
    </row>
    <row r="8" spans="1:2" x14ac:dyDescent="0.2">
      <c r="A8" s="113">
        <v>2</v>
      </c>
      <c r="B8" s="28" t="s">
        <v>179</v>
      </c>
    </row>
    <row r="9" spans="1:2" x14ac:dyDescent="0.2">
      <c r="A9" s="27"/>
      <c r="B9" s="28" t="s">
        <v>180</v>
      </c>
    </row>
    <row r="10" spans="1:2" x14ac:dyDescent="0.2">
      <c r="A10" s="27"/>
      <c r="B10" s="28" t="s">
        <v>181</v>
      </c>
    </row>
    <row r="11" spans="1:2" x14ac:dyDescent="0.2">
      <c r="A11" s="27"/>
      <c r="B11" s="28"/>
    </row>
    <row r="12" spans="1:2" x14ac:dyDescent="0.2">
      <c r="A12" s="113">
        <v>3</v>
      </c>
      <c r="B12" s="28" t="s">
        <v>182</v>
      </c>
    </row>
    <row r="13" spans="1:2" x14ac:dyDescent="0.2">
      <c r="A13" s="27"/>
      <c r="B13" s="28" t="s">
        <v>183</v>
      </c>
    </row>
    <row r="14" spans="1:2" x14ac:dyDescent="0.2">
      <c r="A14" s="27"/>
      <c r="B14" s="28"/>
    </row>
    <row r="15" spans="1:2" x14ac:dyDescent="0.2">
      <c r="A15" s="113">
        <v>4</v>
      </c>
      <c r="B15" s="28" t="s">
        <v>182</v>
      </c>
    </row>
    <row r="16" spans="1:2" x14ac:dyDescent="0.2">
      <c r="A16" s="27"/>
      <c r="B16" s="28" t="s">
        <v>183</v>
      </c>
    </row>
    <row r="17" spans="1:2" x14ac:dyDescent="0.2">
      <c r="A17" s="27"/>
      <c r="B17" s="28"/>
    </row>
    <row r="18" spans="1:2" x14ac:dyDescent="0.2">
      <c r="A18" s="113">
        <v>5</v>
      </c>
      <c r="B18" s="28" t="s">
        <v>184</v>
      </c>
    </row>
    <row r="19" spans="1:2" x14ac:dyDescent="0.2">
      <c r="A19" s="27"/>
      <c r="B19" s="28" t="s">
        <v>185</v>
      </c>
    </row>
    <row r="20" spans="1:2" x14ac:dyDescent="0.2">
      <c r="A20" s="27"/>
      <c r="B20" s="28" t="s">
        <v>186</v>
      </c>
    </row>
    <row r="21" spans="1:2" x14ac:dyDescent="0.2">
      <c r="A21" s="27"/>
      <c r="B21" s="28"/>
    </row>
    <row r="22" spans="1:2" x14ac:dyDescent="0.2">
      <c r="A22" s="113">
        <v>6</v>
      </c>
      <c r="B22" s="28" t="s">
        <v>92</v>
      </c>
    </row>
    <row r="23" spans="1:2" x14ac:dyDescent="0.2">
      <c r="A23" s="27"/>
      <c r="B23" s="28" t="s">
        <v>140</v>
      </c>
    </row>
    <row r="24" spans="1:2" x14ac:dyDescent="0.2">
      <c r="A24" s="27"/>
      <c r="B24" s="28" t="s">
        <v>155</v>
      </c>
    </row>
    <row r="25" spans="1:2" x14ac:dyDescent="0.2">
      <c r="A25" s="27"/>
      <c r="B25" s="28"/>
    </row>
    <row r="26" spans="1:2" x14ac:dyDescent="0.2">
      <c r="A26" s="113">
        <v>7</v>
      </c>
      <c r="B26" s="28" t="s">
        <v>182</v>
      </c>
    </row>
    <row r="27" spans="1:2" x14ac:dyDescent="0.2">
      <c r="A27" s="27"/>
      <c r="B27" s="28" t="s">
        <v>183</v>
      </c>
    </row>
    <row r="28" spans="1:2" x14ac:dyDescent="0.2">
      <c r="A28" s="183"/>
      <c r="B28" s="28"/>
    </row>
    <row r="29" spans="1:2" x14ac:dyDescent="0.2">
      <c r="A29" s="113">
        <v>8</v>
      </c>
      <c r="B29" s="28" t="s">
        <v>182</v>
      </c>
    </row>
    <row r="30" spans="1:2" x14ac:dyDescent="0.2">
      <c r="A30" s="183"/>
      <c r="B30" s="28" t="s">
        <v>183</v>
      </c>
    </row>
    <row r="31" spans="1:2" ht="13.5" thickBot="1" x14ac:dyDescent="0.25">
      <c r="A31" s="184"/>
      <c r="B31" s="24"/>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978E004754FF044A116E535253361E4" ma:contentTypeVersion="19" ma:contentTypeDescription="Create a new document." ma:contentTypeScope="" ma:versionID="c05acda1560a934f3e1c90a9b05536c8">
  <xsd:schema xmlns:xsd="http://www.w3.org/2001/XMLSchema" xmlns:xs="http://www.w3.org/2001/XMLSchema" xmlns:p="http://schemas.microsoft.com/office/2006/metadata/properties" xmlns:ns2="194d30eb-bf97-4078-a99a-14082def7639" xmlns:ns3="e19b6719-1d9f-48cd-92e0-7709cefabc8a" targetNamespace="http://schemas.microsoft.com/office/2006/metadata/properties" ma:root="true" ma:fieldsID="c9dcdf77fab0dead8aab802c59c7ae7c" ns2:_="" ns3:_="">
    <xsd:import namespace="194d30eb-bf97-4078-a99a-14082def7639"/>
    <xsd:import namespace="e19b6719-1d9f-48cd-92e0-7709cefabc8a"/>
    <xsd:element name="properties">
      <xsd:complexType>
        <xsd:sequence>
          <xsd:element name="documentManagement">
            <xsd:complexType>
              <xsd:all>
                <xsd:element ref="ns2:MediaServiceMetadata" minOccurs="0"/>
                <xsd:element ref="ns2:MediaServiceFastMetadata" minOccurs="0"/>
                <xsd:element ref="ns2:_Flow_SignoffStatus" minOccurs="0"/>
                <xsd:element ref="ns3:SharedWithUsers" minOccurs="0"/>
                <xsd:element ref="ns3:SharedWithDetails" minOccurs="0"/>
                <xsd:element ref="ns2:MediaLengthInSeconds"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94d30eb-bf97-4078-a99a-14082def763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_Flow_SignoffStatus" ma:index="10" nillable="true" ma:displayName="Sign-off status" ma:internalName="Sign_x002d_off_x0020_status">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AutoTags" ma:index="17" nillable="true" ma:displayName="Tags" ma:internalName="MediaServiceAutoTag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d0509728-31c9-4ac3-934d-712f3fb036cb" ma:termSetId="09814cd3-568e-fe90-9814-8d621ff8fb84" ma:anchorId="fba54fb3-c3e1-fe81-a776-ca4b69148c4d" ma:open="true" ma:isKeyword="false">
      <xsd:complexType>
        <xsd:sequence>
          <xsd:element ref="pc:Terms" minOccurs="0" maxOccurs="1"/>
        </xsd:sequence>
      </xsd:complexType>
    </xsd:element>
    <xsd:element name="MediaServiceLocation" ma:index="24" nillable="true" ma:displayName="Location" ma:internalName="MediaServiceLocation" ma:readOnly="true">
      <xsd:simpleType>
        <xsd:restriction base="dms:Text"/>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19b6719-1d9f-48cd-92e0-7709cefabc8a"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cd633f58-5fad-408b-94d9-e171587d4297}" ma:internalName="TaxCatchAll" ma:showField="CatchAllData" ma:web="e19b6719-1d9f-48cd-92e0-7709cefabc8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194d30eb-bf97-4078-a99a-14082def7639" xsi:nil="true"/>
    <lcf76f155ced4ddcb4097134ff3c332f xmlns="194d30eb-bf97-4078-a99a-14082def7639">
      <Terms xmlns="http://schemas.microsoft.com/office/infopath/2007/PartnerControls"/>
    </lcf76f155ced4ddcb4097134ff3c332f>
    <TaxCatchAll xmlns="e19b6719-1d9f-48cd-92e0-7709cefabc8a" xsi:nil="true"/>
  </documentManagement>
</p:properties>
</file>

<file path=customXml/itemProps1.xml><?xml version="1.0" encoding="utf-8"?>
<ds:datastoreItem xmlns:ds="http://schemas.openxmlformats.org/officeDocument/2006/customXml" ds:itemID="{DD36099B-EFA5-4E2E-B9C0-0D1753CD789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94d30eb-bf97-4078-a99a-14082def7639"/>
    <ds:schemaRef ds:uri="e19b6719-1d9f-48cd-92e0-7709cefabc8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8F1308A-D9D3-426B-9E9C-708C878543A6}">
  <ds:schemaRefs>
    <ds:schemaRef ds:uri="http://schemas.microsoft.com/sharepoint/v3/contenttype/forms"/>
  </ds:schemaRefs>
</ds:datastoreItem>
</file>

<file path=customXml/itemProps3.xml><?xml version="1.0" encoding="utf-8"?>
<ds:datastoreItem xmlns:ds="http://schemas.openxmlformats.org/officeDocument/2006/customXml" ds:itemID="{C7C4802A-863F-4710-BA17-3EBB5B1B5B42}">
  <ds:schemaRefs>
    <ds:schemaRef ds:uri="http://purl.org/dc/dcmitype/"/>
    <ds:schemaRef ds:uri="http://schemas.microsoft.com/office/2006/documentManagement/types"/>
    <ds:schemaRef ds:uri="http://schemas.microsoft.com/office/2006/metadata/properties"/>
    <ds:schemaRef ds:uri="http://purl.org/dc/terms/"/>
    <ds:schemaRef ds:uri="http://purl.org/dc/elements/1.1/"/>
    <ds:schemaRef ds:uri="194d30eb-bf97-4078-a99a-14082def7639"/>
    <ds:schemaRef ds:uri="http://www.w3.org/XML/1998/namespace"/>
    <ds:schemaRef ds:uri="http://schemas.microsoft.com/office/infopath/2007/PartnerControls"/>
    <ds:schemaRef ds:uri="http://schemas.openxmlformats.org/package/2006/metadata/core-properties"/>
    <ds:schemaRef ds:uri="e19b6719-1d9f-48cd-92e0-7709cefabc8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Est of Net Earnings</vt:lpstr>
      <vt:lpstr>PRSI</vt:lpstr>
      <vt:lpstr>Drop Down list not visible</vt:lpstr>
      <vt:lpstr>PRSI!Print_Area</vt:lpstr>
    </vt:vector>
  </TitlesOfParts>
  <Manager/>
  <Company>Microsoft Corporation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Owner</dc:creator>
  <cp:keywords/>
  <dc:description/>
  <cp:lastModifiedBy>Clifford, Marie</cp:lastModifiedBy>
  <cp:revision/>
  <dcterms:created xsi:type="dcterms:W3CDTF">2002-04-09T18:32:28Z</dcterms:created>
  <dcterms:modified xsi:type="dcterms:W3CDTF">2026-03-19T20:11:06Z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TemplateID">
    <vt:lpwstr>TC061011771033</vt:lpwstr>
  </property>
  <property fmtid="{D5CDD505-2E9C-101B-9397-08002B2CF9AE}" pid="3" name="ContentTypeId">
    <vt:lpwstr>0x0101009978E004754FF044A116E535253361E4</vt:lpwstr>
  </property>
  <property fmtid="{D5CDD505-2E9C-101B-9397-08002B2CF9AE}" pid="4" name="MediaServiceImageTags">
    <vt:lpwstr/>
  </property>
</Properties>
</file>