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uigalwayie-my.sharepoint.com/personal/0130212s_universityofgalway_ie/Documents/Desktop/tb march/"/>
    </mc:Choice>
  </mc:AlternateContent>
  <xr:revisionPtr revIDLastSave="20" documentId="8_{21F00921-DF64-46CE-A49A-CA4C24944BC2}" xr6:coauthVersionLast="47" xr6:coauthVersionMax="47" xr10:uidLastSave="{A9B3F9C6-A53C-4F8C-8DEB-199CE9DC4003}"/>
  <workbookProtection workbookAlgorithmName="SHA-512" workbookHashValue="PZDXGIBlHtHj8mFIURXL9Z/rVlTPOu9Ef8zg8/j11x9h14UZUVElIXHdmwNisFDW5fy2X4TA1Frm7nr8yosuVQ==" workbookSaltValue="kivxYf/CpAfOv1peNdlqHg==" workbookSpinCount="100000" lockStructure="1"/>
  <bookViews>
    <workbookView xWindow="-120" yWindow="-120" windowWidth="29040" windowHeight="15840" xr2:uid="{00000000-000D-0000-FFFF-FFFF00000000}"/>
  </bookViews>
  <sheets>
    <sheet name="Timesheet - Bileog ama" sheetId="1" r:id="rId1"/>
    <sheet name="Instructions" sheetId="7" r:id="rId2"/>
    <sheet name="Expenses" sheetId="3" r:id="rId3"/>
    <sheet name="Currency" sheetId="9" state="hidden" r:id="rId4"/>
    <sheet name="Sheet1" sheetId="2" state="hidden" r:id="rId5"/>
    <sheet name="List" sheetId="5" state="hidden" r:id="rId6"/>
    <sheet name="ExpensesTypes" sheetId="4" state="hidden" r:id="rId7"/>
    <sheet name="TypeOfWork" sheetId="6" state="hidden" r:id="rId8"/>
  </sheets>
  <definedNames>
    <definedName name="ACTIVITY">#REF!</definedName>
    <definedName name="Option1" localSheetId="0">TypeOfWork!$D$11</definedName>
    <definedName name="Option2" localSheetId="0">TypeOfWork!$D$12:$E$12</definedName>
    <definedName name="Option3" localSheetId="0">TypeOfWork!$D$13:$F$13</definedName>
    <definedName name="_xlnm.Print_Area" localSheetId="0">'Timesheet - Bileog ama'!$A$2:$H$292</definedName>
    <definedName name="Select_from_list">#REF!</definedName>
    <definedName name="WORK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2" i="1" l="1"/>
  <c r="B193" i="1" l="1"/>
  <c r="J189" i="1"/>
  <c r="C193" i="1"/>
  <c r="H251" i="1" l="1"/>
  <c r="H244" i="1"/>
  <c r="G54" i="1"/>
  <c r="H83" i="1" l="1"/>
  <c r="C232" i="1" l="1"/>
  <c r="D51" i="1"/>
  <c r="D119" i="1"/>
  <c r="H234" i="1" l="1"/>
  <c r="B213" i="1" l="1"/>
  <c r="B214" i="1"/>
  <c r="B215" i="1"/>
  <c r="B216" i="1"/>
  <c r="B217" i="1"/>
  <c r="B218" i="1"/>
  <c r="B219" i="1"/>
  <c r="B220" i="1"/>
  <c r="B221" i="1"/>
  <c r="B222" i="1"/>
  <c r="B223" i="1"/>
  <c r="B224" i="1"/>
  <c r="B225" i="1"/>
  <c r="B226" i="1"/>
  <c r="B227" i="1"/>
  <c r="B228" i="1"/>
  <c r="B212" i="1"/>
  <c r="D171" i="5" l="1"/>
  <c r="H155" i="1"/>
  <c r="H156" i="1"/>
  <c r="G155" i="1"/>
  <c r="G156" i="1"/>
  <c r="D154" i="1"/>
  <c r="D155" i="1"/>
  <c r="D156" i="1"/>
  <c r="D153" i="1"/>
  <c r="G168" i="1"/>
  <c r="G169" i="1"/>
  <c r="D167" i="1"/>
  <c r="D168" i="1"/>
  <c r="H168" i="1" s="1"/>
  <c r="D169" i="1"/>
  <c r="H169" i="1" s="1"/>
  <c r="D166" i="1"/>
  <c r="D11" i="4"/>
  <c r="D238" i="1"/>
  <c r="H182" i="1" l="1"/>
  <c r="H223" i="1"/>
  <c r="H222" i="1"/>
  <c r="H221" i="1"/>
  <c r="H220" i="1"/>
  <c r="H219" i="1"/>
  <c r="D9" i="4"/>
  <c r="H189" i="1"/>
  <c r="H186" i="1"/>
  <c r="E186" i="1"/>
  <c r="E189" i="1"/>
  <c r="D248" i="5"/>
  <c r="D249" i="5"/>
  <c r="D250" i="5"/>
  <c r="D251" i="5"/>
  <c r="D252" i="5"/>
  <c r="D253" i="5"/>
  <c r="D254" i="5"/>
  <c r="D255" i="5"/>
  <c r="D256" i="5"/>
  <c r="D257" i="5"/>
  <c r="D258" i="5"/>
  <c r="H213" i="1"/>
  <c r="H214" i="1"/>
  <c r="H215" i="1"/>
  <c r="H216" i="1"/>
  <c r="H217" i="1"/>
  <c r="H218" i="1"/>
  <c r="H224" i="1"/>
  <c r="H225" i="1"/>
  <c r="H226" i="1"/>
  <c r="H227" i="1"/>
  <c r="H228" i="1"/>
  <c r="H212" i="1"/>
  <c r="D232" i="5"/>
  <c r="D222" i="5"/>
  <c r="F253" i="1" s="1"/>
  <c r="D223" i="5"/>
  <c r="D224" i="5"/>
  <c r="D225" i="5"/>
  <c r="G19" i="1"/>
  <c r="D174" i="5"/>
  <c r="H198" i="1"/>
  <c r="H195" i="1"/>
  <c r="H86" i="1"/>
  <c r="B31" i="2" a="1"/>
  <c r="B31" i="2" s="1"/>
  <c r="D240" i="1" l="1"/>
  <c r="D242" i="1" s="1"/>
  <c r="E242" i="1" s="1"/>
  <c r="F200" i="1"/>
  <c r="F284" i="1"/>
  <c r="F286" i="1"/>
  <c r="F281" i="1"/>
  <c r="F279" i="1"/>
  <c r="H128" i="1"/>
  <c r="H126" i="1"/>
  <c r="G25" i="1"/>
  <c r="G23" i="1"/>
  <c r="G21" i="1"/>
  <c r="D245" i="5"/>
  <c r="D246" i="5"/>
  <c r="D247" i="5"/>
  <c r="D241" i="5"/>
  <c r="D242" i="5"/>
  <c r="D243" i="5"/>
  <c r="D244" i="5"/>
  <c r="G58" i="1"/>
  <c r="E58" i="1"/>
  <c r="D97" i="5"/>
  <c r="D98" i="5"/>
  <c r="D99" i="5"/>
  <c r="D100" i="5"/>
  <c r="D112" i="1" l="1"/>
  <c r="G17" i="1"/>
  <c r="G15" i="1"/>
  <c r="G13" i="1"/>
  <c r="H256" i="1"/>
  <c r="H265" i="1" s="1"/>
  <c r="G67" i="1" l="1"/>
  <c r="H267" i="1"/>
  <c r="H210" i="1"/>
  <c r="B210" i="1"/>
  <c r="H209" i="1"/>
  <c r="B209" i="1"/>
  <c r="H208" i="1"/>
  <c r="B208" i="1"/>
  <c r="H207" i="1"/>
  <c r="B207" i="1"/>
  <c r="H266" i="1" l="1"/>
  <c r="H264" i="1"/>
  <c r="H268" i="1" s="1"/>
  <c r="H292" i="1"/>
  <c r="H290" i="1"/>
  <c r="E292" i="1"/>
  <c r="E290" i="1"/>
  <c r="D12" i="5"/>
  <c r="D13" i="5"/>
  <c r="D14" i="5"/>
  <c r="D15" i="5"/>
  <c r="D16" i="5"/>
  <c r="D17" i="5"/>
  <c r="D18" i="5"/>
  <c r="D19" i="5"/>
  <c r="D20" i="5"/>
  <c r="A10" i="7" s="1"/>
  <c r="D21" i="5"/>
  <c r="D22" i="5"/>
  <c r="D23" i="5"/>
  <c r="D24" i="5"/>
  <c r="D25" i="5"/>
  <c r="D26" i="5"/>
  <c r="D27" i="5"/>
  <c r="D28" i="5"/>
  <c r="D29" i="5"/>
  <c r="D30" i="5"/>
  <c r="D31" i="5"/>
  <c r="D32" i="5"/>
  <c r="D33" i="5"/>
  <c r="D34" i="5"/>
  <c r="D35" i="5"/>
  <c r="D36" i="5"/>
  <c r="D37" i="5"/>
  <c r="D38" i="5"/>
  <c r="D39" i="5"/>
  <c r="A70" i="1" s="1"/>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E110" i="1" s="1"/>
  <c r="D96" i="5"/>
  <c r="A112" i="1" s="1"/>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A37" i="1" s="1"/>
  <c r="D145" i="5"/>
  <c r="D146" i="5"/>
  <c r="D147" i="5"/>
  <c r="D148" i="5"/>
  <c r="D149" i="5"/>
  <c r="D150" i="5"/>
  <c r="D151" i="5"/>
  <c r="D152" i="5"/>
  <c r="D153" i="5"/>
  <c r="D154" i="5"/>
  <c r="E64" i="1" s="1"/>
  <c r="D155" i="5"/>
  <c r="D156" i="5"/>
  <c r="D157" i="5"/>
  <c r="D158" i="5"/>
  <c r="D159" i="5"/>
  <c r="C52" i="1" s="1"/>
  <c r="D160" i="5"/>
  <c r="D161" i="5"/>
  <c r="D162" i="5"/>
  <c r="D163" i="5"/>
  <c r="D164" i="5"/>
  <c r="D165" i="5"/>
  <c r="D166" i="5"/>
  <c r="D167" i="5"/>
  <c r="D168" i="5"/>
  <c r="D169" i="5"/>
  <c r="D170" i="5"/>
  <c r="D172" i="5"/>
  <c r="D173" i="5"/>
  <c r="D175" i="5"/>
  <c r="D176" i="5"/>
  <c r="D177" i="5"/>
  <c r="D178" i="5"/>
  <c r="D179" i="5"/>
  <c r="A40" i="1" s="1"/>
  <c r="D180" i="5"/>
  <c r="D181" i="5"/>
  <c r="D182" i="5"/>
  <c r="D183" i="5"/>
  <c r="D184" i="5"/>
  <c r="D185" i="5"/>
  <c r="D186" i="5"/>
  <c r="D187" i="5"/>
  <c r="D188" i="5"/>
  <c r="D189" i="5"/>
  <c r="D190" i="5"/>
  <c r="D191" i="5"/>
  <c r="D192" i="5"/>
  <c r="D193" i="5"/>
  <c r="D194" i="5"/>
  <c r="D195" i="5"/>
  <c r="D196" i="5"/>
  <c r="E151" i="1" s="1"/>
  <c r="D197" i="5"/>
  <c r="D198" i="5"/>
  <c r="D199" i="5"/>
  <c r="D200" i="5"/>
  <c r="D201" i="5"/>
  <c r="D202" i="5"/>
  <c r="D203" i="5"/>
  <c r="D204" i="5"/>
  <c r="D205" i="5"/>
  <c r="D206" i="5"/>
  <c r="D207" i="5"/>
  <c r="D208" i="5"/>
  <c r="D209" i="5"/>
  <c r="D210" i="5"/>
  <c r="D211" i="5"/>
  <c r="D212" i="5"/>
  <c r="D213" i="5"/>
  <c r="D214" i="5"/>
  <c r="D215" i="5"/>
  <c r="D216" i="5"/>
  <c r="D217" i="5"/>
  <c r="D218" i="5"/>
  <c r="C189" i="1" s="1"/>
  <c r="D219" i="5"/>
  <c r="D220" i="5"/>
  <c r="D221" i="5"/>
  <c r="D226" i="5"/>
  <c r="D227" i="5"/>
  <c r="D228" i="5"/>
  <c r="D229" i="5"/>
  <c r="D230" i="5"/>
  <c r="D231" i="5"/>
  <c r="D233" i="5"/>
  <c r="D234" i="5"/>
  <c r="D235" i="5"/>
  <c r="D236" i="5"/>
  <c r="D237" i="5"/>
  <c r="D238" i="5"/>
  <c r="D239" i="5"/>
  <c r="D240" i="5"/>
  <c r="D6" i="5"/>
  <c r="A4" i="1" s="1"/>
  <c r="D7" i="5"/>
  <c r="D8" i="5"/>
  <c r="D9" i="5"/>
  <c r="D10" i="5"/>
  <c r="A34" i="1" s="1"/>
  <c r="D11" i="5"/>
  <c r="D132" i="1"/>
  <c r="D130" i="1"/>
  <c r="D128" i="1"/>
  <c r="D126" i="1"/>
  <c r="H80" i="1"/>
  <c r="H77" i="1"/>
  <c r="H75" i="1"/>
  <c r="H72" i="1"/>
  <c r="G46" i="1"/>
  <c r="G44" i="1"/>
  <c r="G42" i="1"/>
  <c r="G40" i="1"/>
  <c r="H110" i="1"/>
  <c r="H108" i="1"/>
  <c r="H106" i="1"/>
  <c r="D110" i="1"/>
  <c r="D108" i="1"/>
  <c r="D106" i="1"/>
  <c r="D116" i="1"/>
  <c r="D4" i="9"/>
  <c r="D6" i="9"/>
  <c r="D24" i="9"/>
  <c r="D25" i="9"/>
  <c r="D59" i="1" l="1"/>
  <c r="D187" i="1"/>
  <c r="E48" i="1"/>
  <c r="E162" i="1"/>
  <c r="E148" i="1"/>
  <c r="D162" i="1"/>
  <c r="D148" i="1"/>
  <c r="E165" i="1"/>
  <c r="H179" i="1"/>
  <c r="F61" i="1"/>
  <c r="F26" i="7"/>
  <c r="E9" i="7"/>
  <c r="E10" i="7"/>
  <c r="A9" i="7"/>
  <c r="A8" i="7"/>
  <c r="F10" i="2" l="1"/>
  <c r="F9" i="2"/>
  <c r="F8" i="2"/>
  <c r="B123" i="1" l="1"/>
  <c r="B102" i="1" l="1"/>
  <c r="D8" i="9"/>
  <c r="D9" i="9"/>
  <c r="D7" i="9"/>
  <c r="D36" i="9"/>
  <c r="D11" i="9"/>
  <c r="D12" i="9"/>
  <c r="D3" i="9"/>
  <c r="D13" i="9"/>
  <c r="D14" i="9"/>
  <c r="D15" i="9"/>
  <c r="D10" i="9"/>
  <c r="D16" i="9"/>
  <c r="D19" i="9"/>
  <c r="D18" i="9"/>
  <c r="D17" i="9"/>
  <c r="D20" i="9"/>
  <c r="D22" i="9"/>
  <c r="D23" i="9"/>
  <c r="D21" i="9"/>
  <c r="D26" i="9"/>
  <c r="D27" i="9"/>
  <c r="D28" i="9"/>
  <c r="D29" i="9"/>
  <c r="D32" i="9"/>
  <c r="D30" i="9"/>
  <c r="D31" i="9"/>
  <c r="D35" i="9"/>
  <c r="D33" i="9"/>
  <c r="D34" i="9"/>
  <c r="D37" i="9"/>
  <c r="D5" i="9"/>
  <c r="A92" i="1" l="1"/>
  <c r="A93" i="1"/>
  <c r="E92" i="1"/>
  <c r="A251" i="1"/>
  <c r="A200" i="1"/>
  <c r="H192" i="1"/>
  <c r="D4" i="4"/>
  <c r="D5" i="4"/>
  <c r="D6" i="4"/>
  <c r="D7" i="4"/>
  <c r="D8" i="4"/>
  <c r="D10" i="4"/>
  <c r="D3" i="4"/>
  <c r="H229" i="1" l="1"/>
  <c r="A91" i="1"/>
  <c r="A49" i="1"/>
  <c r="F189" i="1"/>
  <c r="D193" i="1"/>
  <c r="F186" i="1"/>
  <c r="C186" i="1"/>
  <c r="A181" i="1" l="1"/>
  <c r="H104" i="1"/>
  <c r="D104" i="1"/>
  <c r="A160" i="1" l="1"/>
  <c r="A147" i="1"/>
  <c r="F27" i="7" l="1"/>
  <c r="A80" i="1"/>
  <c r="A108" i="1"/>
  <c r="E106" i="1"/>
  <c r="D5" i="5"/>
  <c r="A3" i="1" s="1"/>
  <c r="E93" i="1" l="1"/>
  <c r="A273" i="1"/>
  <c r="A7" i="7"/>
  <c r="E126" i="1"/>
  <c r="E51" i="5"/>
  <c r="E50" i="5"/>
  <c r="E49" i="5"/>
  <c r="A102" i="1"/>
  <c r="E138" i="1"/>
  <c r="A96" i="1"/>
  <c r="A138" i="1"/>
  <c r="E132" i="1"/>
  <c r="A100" i="1"/>
  <c r="D98" i="1"/>
  <c r="E136" i="1"/>
  <c r="E130" i="1"/>
  <c r="G98" i="1"/>
  <c r="A141" i="1"/>
  <c r="F98" i="1"/>
  <c r="E71" i="1"/>
  <c r="A71" i="1"/>
  <c r="A179" i="1"/>
  <c r="E128" i="1"/>
  <c r="I3" i="3"/>
  <c r="A3" i="7"/>
  <c r="A3" i="3"/>
  <c r="E177" i="1"/>
  <c r="F3" i="7"/>
  <c r="A177" i="1"/>
  <c r="D190" i="1"/>
  <c r="C143" i="1" l="1"/>
  <c r="A48" i="1"/>
  <c r="A44" i="1" l="1"/>
  <c r="A145" i="1"/>
  <c r="A62" i="1"/>
  <c r="A46" i="1"/>
  <c r="A42" i="1"/>
  <c r="A136" i="1"/>
  <c r="A132" i="1"/>
  <c r="A130" i="1"/>
  <c r="A128" i="1"/>
  <c r="A126" i="1"/>
  <c r="E124" i="1"/>
  <c r="A123" i="1"/>
  <c r="A121" i="1"/>
  <c r="A110" i="1"/>
  <c r="E108" i="1"/>
  <c r="A106" i="1"/>
  <c r="E104" i="1"/>
  <c r="A104" i="1"/>
  <c r="A101" i="1"/>
  <c r="C98" i="1"/>
  <c r="A98" i="1"/>
  <c r="A95" i="1"/>
  <c r="A84" i="1"/>
  <c r="A83" i="1"/>
  <c r="A81" i="1"/>
  <c r="A77" i="1"/>
  <c r="A75" i="1"/>
  <c r="A73" i="1"/>
  <c r="A72" i="1"/>
  <c r="B1" i="2" l="1"/>
  <c r="B27" i="2"/>
  <c r="B8" i="2"/>
  <c r="B15" i="2"/>
  <c r="B21" i="2"/>
  <c r="A134" i="1"/>
  <c r="A116" i="1"/>
  <c r="A119" i="1"/>
  <c r="A114" i="1"/>
  <c r="A148" i="1"/>
  <c r="A162" i="1"/>
  <c r="A8" i="1"/>
  <c r="A143" i="1"/>
  <c r="D65" i="1"/>
  <c r="D9" i="2" l="1"/>
  <c r="D2" i="2"/>
  <c r="C145" i="1"/>
  <c r="A259" i="1" s="1"/>
  <c r="B22" i="2"/>
  <c r="D22" i="2" s="1"/>
  <c r="B16" i="2"/>
  <c r="D16" i="2" s="1"/>
  <c r="B9" i="2"/>
  <c r="B24" i="2"/>
  <c r="B23" i="2"/>
  <c r="B18" i="2"/>
  <c r="B17" i="2"/>
  <c r="B11" i="2"/>
  <c r="B10" i="2"/>
  <c r="B32" i="2" l="1"/>
  <c r="D28" i="2"/>
  <c r="D35" i="2" l="1"/>
  <c r="D37" i="2" s="1"/>
  <c r="A89" i="1" s="1"/>
  <c r="B34" i="2"/>
  <c r="B33" i="2"/>
  <c r="G154" i="1" l="1"/>
  <c r="G167" i="1"/>
  <c r="G153" i="1"/>
  <c r="G166" i="1"/>
  <c r="H167" i="1"/>
  <c r="H154" i="1"/>
  <c r="H166" i="1"/>
  <c r="H153" i="1"/>
  <c r="A258" i="1"/>
  <c r="A174" i="1"/>
  <c r="B40" i="2"/>
  <c r="B42" i="2"/>
  <c r="B39" i="2"/>
  <c r="B41" i="2"/>
  <c r="E295" i="1" l="1"/>
  <c r="B51" i="2"/>
  <c r="H170" i="1" l="1"/>
  <c r="H157" i="1"/>
  <c r="G170" i="1"/>
  <c r="H262" i="1" l="1"/>
  <c r="G157" i="1"/>
  <c r="H26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<sst xmlns="http://schemas.openxmlformats.org/spreadsheetml/2006/main" count="859" uniqueCount="636">
  <si>
    <t>PLEASE USE THIS FORM FOR THE FOLLOWING SCENARIOS:
- COMPENSATION FOR VISITING OR VIRTUAL: DOCTORATE DEGREE (PHD/MD) EXAMINATIONS OR EXTERN EXAMINER FEE
- COMPENSATION FOR READING MINOR THESES OR RESEARCH MASTER THESIS</t>
  </si>
  <si>
    <t>PLEASE REVIEW THE BELOW PRE-REQUISITES THAT ARE REQUIRED IN ORDER TO BE PAID</t>
  </si>
  <si>
    <t>POLICIES:</t>
  </si>
  <si>
    <t>QA005 - Role of External Examiners - Taught Programmes</t>
  </si>
  <si>
    <t>QA226 Policies and Procedures for Payment of External Examiners</t>
  </si>
  <si>
    <t>QA302 Sustainable Travel Policy</t>
  </si>
  <si>
    <t>1) I have reviewed the following policies*:
QA005 - Role of External Examiners - Taught Programmes
QA226 - Policies and Procedures for Payment of External Examiners
QA302 - Sustainable Travel Policy</t>
  </si>
  <si>
    <t>Select from dropdown list</t>
  </si>
  <si>
    <t>2) I have submitted my quality report (QA005) or examiners report*</t>
  </si>
  <si>
    <t>3) I understand that I need to submit original receipts such as VAT receipts and that booking confirmations and credit cards slips are not acceptable (QA302)*</t>
  </si>
  <si>
    <t>4) I acknowledge my responsibility to settle all fees and expenses associated with this claim. I confirm that there are no remaining fees or expenses outstanding for this appointment/period*</t>
  </si>
  <si>
    <r>
      <t>Instructions</t>
    </r>
    <r>
      <rPr>
        <b/>
        <sz val="11"/>
        <color theme="0"/>
        <rFont val="Helvetica"/>
      </rPr>
      <t xml:space="preserve"> tab</t>
    </r>
  </si>
  <si>
    <r>
      <t>Expenses</t>
    </r>
    <r>
      <rPr>
        <b/>
        <sz val="11"/>
        <color theme="0"/>
        <rFont val="Helvetica"/>
      </rPr>
      <t xml:space="preserve"> tab</t>
    </r>
  </si>
  <si>
    <t>COMPLETING THE FORM CORRECTLY</t>
  </si>
  <si>
    <r>
      <t xml:space="preserve">The form is designed with validations to assist you and ensure that all required details are provided. You can only edit fields that are unlocked (white boxes). </t>
    </r>
    <r>
      <rPr>
        <b/>
        <sz val="10.5"/>
        <rFont val="Helvetica"/>
      </rPr>
      <t>Required fields are denoted by an asterisk (*).</t>
    </r>
    <r>
      <rPr>
        <sz val="10.5"/>
        <rFont val="Helvetica"/>
      </rPr>
      <t xml:space="preserve"> Please carefully read each question and message, as this will help resolve any issues or queries efficiently.</t>
    </r>
  </si>
  <si>
    <t>No timesheet data should be copied and pasted onto the form, you need to select from dropdown lists where applicable and for all other entries you will need to type in the data required.</t>
  </si>
  <si>
    <t>If the timesheet is not completed correctly it will be returned which may result in a delay with payment.</t>
  </si>
  <si>
    <r>
      <rPr>
        <b/>
        <sz val="10.5"/>
        <color rgb="FFC00000"/>
        <rFont val="Helvetica"/>
      </rPr>
      <t>Please start from Step 1 and proceed sequentially to Step 6.</t>
    </r>
    <r>
      <rPr>
        <sz val="10.5"/>
        <rFont val="Helvetica"/>
      </rPr>
      <t xml:space="preserve"> Once all steps are completed, please email your timesheet and relevant travel receipts if applicable for approval to the at </t>
    </r>
    <r>
      <rPr>
        <b/>
        <sz val="10.5"/>
        <color rgb="FF1C31CE"/>
        <rFont val="Helvetica"/>
      </rPr>
      <t>externalexaminers@universityofgalway.ie</t>
    </r>
  </si>
  <si>
    <t>Instructions</t>
  </si>
  <si>
    <r>
      <t>For information regarding the process, please consult the External Examiner team and their External Examiner</t>
    </r>
    <r>
      <rPr>
        <sz val="9"/>
        <color rgb="FF1C31CE"/>
        <rFont val="Helvetica"/>
      </rPr>
      <t xml:space="preserve"> </t>
    </r>
    <r>
      <rPr>
        <u/>
        <sz val="9"/>
        <color rgb="FF1C31CE"/>
        <rFont val="Helvetica"/>
      </rPr>
      <t>website</t>
    </r>
  </si>
  <si>
    <t>Start Date</t>
  </si>
  <si>
    <t>End Date</t>
  </si>
  <si>
    <t>Please refer to the letter of appointment for those details</t>
  </si>
  <si>
    <t>Date Format DD/MM/YYYY</t>
  </si>
  <si>
    <t>Not providing a PPSN and registering the University of Galway as your employer with the Irish Revenue will lead to emergency tax (currently at 40%) being applied to the portion of the fee related to time spent in the Republic of Ireland.</t>
  </si>
  <si>
    <r>
      <t xml:space="preserve">(Q.6) If you answered YES to question 4 and provided your Payroll ID, please confirm whether your personal details need to be updated since your last payment with Payroll. 
</t>
    </r>
    <r>
      <rPr>
        <b/>
        <sz val="10"/>
        <color rgb="FFC00000"/>
        <rFont val="Helvetica"/>
      </rPr>
      <t>(Step 3 will need to be completed in full if you will be paid by Accounts Payable or if this is your first time being set up by Payroll)</t>
    </r>
  </si>
  <si>
    <t>This field is automatically populated based on the information provided in step 1.</t>
  </si>
  <si>
    <t>Click here for information about being taxed without a PPSN or for the steps to apply for a PPSN</t>
  </si>
  <si>
    <t>Income tax</t>
  </si>
  <si>
    <t>If PRSI class is not specified, our default setting will be A1</t>
  </si>
  <si>
    <t>Note: Payroll and Accounts Payable systems are not synchronized. Therefore, please ensure you provide accurate personal bank details. Payments will not be processed through third-party bank services, and the bank account name must match the beneficiary’s name.</t>
  </si>
  <si>
    <t>Refer to our 'Bank Account Details' page</t>
  </si>
  <si>
    <t>Note: Our HR/Payroll system does not support customizing bank file names. The name associated with your profile will be used as the name for the bank file.</t>
  </si>
  <si>
    <t>We have experienced difficulties with international transfers to USA Credit Union in the past. Could you please confirm if your bank accepts international transfers? If applicable, please ensure that all fields below are completed.</t>
  </si>
  <si>
    <t>This field is automatically populated based on the information provided in step 1</t>
  </si>
  <si>
    <t>This field will be automatically populated based on the information provided in Q.5, step 2</t>
  </si>
  <si>
    <t>Choose via dropdown the number of day(s) worked by the External Examiner for payment*</t>
  </si>
  <si>
    <t>Automatically filled based on predefined payment process (refer to Step 2)</t>
  </si>
  <si>
    <t>Fee Taxable in Ireland 
AP code: 2189</t>
  </si>
  <si>
    <t>Fee Non-Taxable in Ireland 
AP Code: 3921</t>
  </si>
  <si>
    <t>Payroll Code: 2189</t>
  </si>
  <si>
    <t>Payroll Code: 2187</t>
  </si>
  <si>
    <t>Select from predefined options corresponding to work descriptions</t>
  </si>
  <si>
    <t>Total Euro (€)</t>
  </si>
  <si>
    <t>Start by choosing the type of work that applies 
under Column A</t>
  </si>
  <si>
    <t>Fee Grand Total (EURO)</t>
  </si>
  <si>
    <t>When processed by the Payroll/Timesheets Bureau, please note that the timesheet Grand Total reflects the Gross Pay. Gross Pay represents the total amount an employee earns before any taxes or deductions are applied. On the other hand, Net Pay denotes the final amount an employee receives after all taxes and deductions have been calculated and subtracted from the Gross Pay.</t>
  </si>
  <si>
    <t>Note: You Can't Claim an Extern Examiner Fee if paid for PhD/MD Examiner Fee</t>
  </si>
  <si>
    <t xml:space="preserve">Enter a number of checked Minor Thesis or/ and Research Master Thesis </t>
  </si>
  <si>
    <t>Please enter a whole number, for example, 1.</t>
  </si>
  <si>
    <t>Tax and Revenue Information</t>
  </si>
  <si>
    <t>Tax resident campus visitors</t>
  </si>
  <si>
    <t>Non-tax resident campus visitors</t>
  </si>
  <si>
    <t xml:space="preserve">Step 5: Expenses if applicable (must be converted to Euro)  - Provide all receipts to the approver of this payment </t>
  </si>
  <si>
    <t>Expenses</t>
  </si>
  <si>
    <t>EXPENSES RECEIPTS:</t>
  </si>
  <si>
    <t>Please retain all valid travel receipts (original receipts required; credit card slips not acceptable) for auditing purposes. The approver will verify that all receipts are provided and compliant with the policies listed below</t>
  </si>
  <si>
    <r>
      <t xml:space="preserve">Starting Point of your journey:*
</t>
    </r>
    <r>
      <rPr>
        <sz val="11"/>
        <rFont val="Helvetica"/>
      </rPr>
      <t>(post code/ eir code)</t>
    </r>
  </si>
  <si>
    <t>If Overseas Travel - enter date &amp; time of arrival into Republic of Ireland
If within ROI - date &amp; time of journey commencement</t>
  </si>
  <si>
    <t>Please provide the time in 'hh:mm' format using the 24-hour clock (e.g., 9:15, 19:35).</t>
  </si>
  <si>
    <t>Summary of above travel details</t>
  </si>
  <si>
    <t>Reminder: Expenses exceeding the Irish tax-free allowance need written approval from the School UMT (see QA302 section 4.7) for payroll reimbursement and will be subject to tax; refer to the 'Expenses' tab for details and Revenue rules on taxable costs.</t>
  </si>
  <si>
    <r>
      <t xml:space="preserve">Please refer to the 'Expenses' tab for details about the reimbursement policy regarding accommodation and subsistence (click </t>
    </r>
    <r>
      <rPr>
        <u/>
        <sz val="12"/>
        <color theme="0"/>
        <rFont val="Helvetica"/>
      </rPr>
      <t>here</t>
    </r>
    <r>
      <rPr>
        <sz val="12"/>
        <color theme="0"/>
        <rFont val="Helvetica"/>
      </rPr>
      <t>)</t>
    </r>
  </si>
  <si>
    <t>External Examiner: Please Enter Self-Funded Expenses in accordance with University of Galway Policies</t>
  </si>
  <si>
    <t>Expense Types Selection</t>
  </si>
  <si>
    <r>
      <t xml:space="preserve">Pay Code 
</t>
    </r>
    <r>
      <rPr>
        <sz val="10"/>
        <rFont val="Helvetica"/>
      </rPr>
      <t>(For Payroll Use Only)</t>
    </r>
  </si>
  <si>
    <r>
      <rPr>
        <b/>
        <sz val="11"/>
        <rFont val="Helvetica"/>
      </rPr>
      <t>Expense Date</t>
    </r>
    <r>
      <rPr>
        <b/>
        <sz val="12"/>
        <rFont val="Helvetica"/>
      </rPr>
      <t xml:space="preserve">
</t>
    </r>
    <r>
      <rPr>
        <sz val="8"/>
        <rFont val="Helvetica"/>
      </rPr>
      <t>(DD-MM-YYYY)</t>
    </r>
  </si>
  <si>
    <t>Currency Selection</t>
  </si>
  <si>
    <r>
      <rPr>
        <b/>
        <sz val="11"/>
        <rFont val="Helvetica"/>
      </rPr>
      <t>Receipt Amount</t>
    </r>
    <r>
      <rPr>
        <b/>
        <sz val="12"/>
        <rFont val="Helvetica"/>
      </rPr>
      <t xml:space="preserve">
</t>
    </r>
    <r>
      <rPr>
        <sz val="8"/>
        <rFont val="Helvetica"/>
      </rPr>
      <t>(Restricted to decimals, e.g., 0.1 - 1000)</t>
    </r>
  </si>
  <si>
    <r>
      <rPr>
        <b/>
        <sz val="11"/>
        <rFont val="Helvetica"/>
      </rPr>
      <t>Date of Currency Conversion</t>
    </r>
    <r>
      <rPr>
        <b/>
        <sz val="12"/>
        <rFont val="Helvetica"/>
      </rPr>
      <t xml:space="preserve">
</t>
    </r>
    <r>
      <rPr>
        <sz val="8"/>
        <rFont val="Helvetica"/>
      </rPr>
      <t>(DD-MM-YYYY)</t>
    </r>
  </si>
  <si>
    <t>Currency Conversion Rate</t>
  </si>
  <si>
    <t>Total Expenses 
(in €)</t>
  </si>
  <si>
    <t>Xe Currency Converter Rate (e.g., £ 1.26809)</t>
  </si>
  <si>
    <t>Examples of Expenses below:</t>
  </si>
  <si>
    <t>Accommodation - Hotels &amp; Guest Houses as per QA302 policy</t>
  </si>
  <si>
    <t>GBP United Kingdom</t>
  </si>
  <si>
    <t>Air Travel - Economy Class as per QA302 policy</t>
  </si>
  <si>
    <t>USD United States of America</t>
  </si>
  <si>
    <t>Meals (Receipted) instead of using subsistence unvouched rates (see QA302 Policy)</t>
  </si>
  <si>
    <t>CAD Canada</t>
  </si>
  <si>
    <t>Bus Travel as per QA302 Policy or QA303 Policy</t>
  </si>
  <si>
    <t>EUR Euro Member Countries</t>
  </si>
  <si>
    <t>Original receipts, such as VAT receipts, are mandatory for submission (as per QA302). Credit card slips and booking confirmations are not accepted</t>
  </si>
  <si>
    <t>As per QA226, expenses should not exceed €1,000, except for Doctorate Degrees (PhD and MDs), which have a cap of €1,200 starting from the 2024/2025 academic year. This limit must be reflected on the form</t>
  </si>
  <si>
    <t>Taxi Usage (if applicable): Include Justification (QA302 Policy)</t>
  </si>
  <si>
    <t>Taxi Usage Summary for Your Claim</t>
  </si>
  <si>
    <r>
      <t xml:space="preserve">Please detail the following for each taxi journey: </t>
    </r>
    <r>
      <rPr>
        <b/>
        <sz val="11"/>
        <color rgb="FF1C31CE"/>
        <rFont val="Helvetica"/>
      </rPr>
      <t>Starting point, destination and reason for journey and  justification for not using public transport*</t>
    </r>
  </si>
  <si>
    <t>Motor Travel Reimbursement: The reimbursement rate for motor travel within the Republic of Ireland is 41.8 cents per kilometer. In all other cases, public transport should be used, as per QA303 policy.</t>
  </si>
  <si>
    <t xml:space="preserve">Confirm if you have business motor insurance as outlined in QA303, section 2.3*	</t>
  </si>
  <si>
    <t>Expense types</t>
  </si>
  <si>
    <r>
      <t xml:space="preserve">Pay Code 
</t>
    </r>
    <r>
      <rPr>
        <sz val="8"/>
        <rFont val="Helvetica"/>
      </rPr>
      <t>(For Payroll Use Only)</t>
    </r>
  </si>
  <si>
    <r>
      <t xml:space="preserve">Date Travel Commenced
</t>
    </r>
    <r>
      <rPr>
        <sz val="8"/>
        <color rgb="FF002060"/>
        <rFont val="Helvetica"/>
      </rPr>
      <t>(DD-MM-YYYY)</t>
    </r>
  </si>
  <si>
    <t>Number of KM</t>
  </si>
  <si>
    <r>
      <t xml:space="preserve">Rate / Amount 
</t>
    </r>
    <r>
      <rPr>
        <sz val="9"/>
        <rFont val="Helvetica"/>
      </rPr>
      <t>(Euro)</t>
    </r>
  </si>
  <si>
    <r>
      <t>Exp. Amount</t>
    </r>
    <r>
      <rPr>
        <sz val="9"/>
        <rFont val="Helvetica"/>
      </rPr>
      <t xml:space="preserve"> 
(Euro) </t>
    </r>
  </si>
  <si>
    <t xml:space="preserve">Car Mileage (University KM Rates per QA303 Policy)
</t>
  </si>
  <si>
    <t xml:space="preserve"> [ Include the departure point, the destination, the finishing point, the purpose of the journey ]</t>
  </si>
  <si>
    <t>Accounts Payable 
GL Code</t>
  </si>
  <si>
    <t xml:space="preserve">Payroll Pay Code </t>
  </si>
  <si>
    <t>Fee Type</t>
  </si>
  <si>
    <t>Timesheets Process</t>
  </si>
  <si>
    <t>Form processed by the Payroll Office (Timesheets Bureau Team). Payments are subject to taxation, while expenses are claimable according to QA302_3_4 Sustainable Travel Policy.</t>
  </si>
  <si>
    <t>Form processed by the Accounts Payable Team. Payments are tax-free, and expenses are not applicable.</t>
  </si>
  <si>
    <t>Revenue Subcategory for ERR Submission</t>
  </si>
  <si>
    <t>N/A</t>
  </si>
  <si>
    <t>Travel Vouched</t>
  </si>
  <si>
    <t>Travel Unvouched</t>
  </si>
  <si>
    <t>Car Mileage (University KM Rates per QA303 Policy)</t>
  </si>
  <si>
    <t>Subsistence Vouched</t>
  </si>
  <si>
    <t>Not Reported to Revenue</t>
  </si>
  <si>
    <t>Visa Application Fees: Please include a justification in your email</t>
  </si>
  <si>
    <t>BUDGET HOLDER/ DELEGATE APPROVER SUBMISSION PROCESS</t>
  </si>
  <si>
    <t>Step 7: Budget holder or delegate approval</t>
  </si>
  <si>
    <t>The person submitting this form to the finance department assumes responsibility for thoroughly reviewing the entire document, expenses and confirming the accurate entry of all required data</t>
  </si>
  <si>
    <t>As the budget holder or delegate of the cost centre, I am approving by submission to the finance team:</t>
  </si>
  <si>
    <r>
      <t xml:space="preserve">1)       Approval as budget holder or delegate for late submission of this </t>
    </r>
    <r>
      <rPr>
        <b/>
        <sz val="11.5"/>
        <rFont val="Helvetica"/>
      </rPr>
      <t>expense free claim</t>
    </r>
  </si>
  <si>
    <t xml:space="preserve">2)       Approval as budget holder or delegate for mileage claimed on this claim </t>
  </si>
  <si>
    <t>As the budget holder or delegate of the cost centre, I am attaching the following to this request for payment:</t>
  </si>
  <si>
    <r>
      <t xml:space="preserve">1)       Attached UMT approval for late submissions of claim </t>
    </r>
    <r>
      <rPr>
        <b/>
        <sz val="11.5"/>
        <rFont val="Helvetica"/>
      </rPr>
      <t>with expenses</t>
    </r>
    <r>
      <rPr>
        <sz val="11.5"/>
        <rFont val="Helvetica"/>
      </rPr>
      <t xml:space="preserve"> </t>
    </r>
  </si>
  <si>
    <r>
      <t xml:space="preserve">2)       Attached UMT approval for </t>
    </r>
    <r>
      <rPr>
        <b/>
        <sz val="11.5"/>
        <rFont val="Helvetica"/>
      </rPr>
      <t>non tax-free</t>
    </r>
    <r>
      <rPr>
        <sz val="11.5"/>
        <rFont val="Helvetica"/>
      </rPr>
      <t xml:space="preserve"> Travel &amp; Subsistence allowance</t>
    </r>
  </si>
  <si>
    <t>Requested By:*</t>
  </si>
  <si>
    <t>Cost Centre:*</t>
  </si>
  <si>
    <t>Authorised By (Budget Holder):*</t>
  </si>
  <si>
    <t>Date Authorised:*</t>
  </si>
  <si>
    <t>Timesheets can't be emailed from a general email address. A valid University of Galway email address of the budget holder or delegate of the cost centre must be used.</t>
  </si>
  <si>
    <t>The Authoriser for the cost centre must email this form to</t>
  </si>
  <si>
    <t>Process for authorising payment</t>
  </si>
  <si>
    <t>Type of Fee</t>
  </si>
  <si>
    <t>Approver must email this form to</t>
  </si>
  <si>
    <r>
      <rPr>
        <b/>
        <sz val="11"/>
        <color theme="1"/>
        <rFont val="Helvetica"/>
      </rPr>
      <t xml:space="preserve">If part of the fee is Taxable then the payment will be processed via payroll. </t>
    </r>
    <r>
      <rPr>
        <sz val="11"/>
        <color theme="1"/>
        <rFont val="Helvetica"/>
      </rPr>
      <t>Authoriser of the cost centre must ensure the form is complete in full, accurate, travel receipts are provided, adhere to University T&amp;S policy and rates. Then email this form to be processed by payroll (timesheets bureau team).</t>
    </r>
  </si>
  <si>
    <t>Taxable Fee &amp; Expenses</t>
  </si>
  <si>
    <t>timesheets.bureau@universityofgalway.ie</t>
  </si>
  <si>
    <r>
      <rPr>
        <b/>
        <sz val="11"/>
        <color theme="1"/>
        <rFont val="Helvetica"/>
      </rPr>
      <t>If there is no taxable fee then the payment will be processed via AP</t>
    </r>
    <r>
      <rPr>
        <sz val="11"/>
        <color theme="1"/>
        <rFont val="Helvetica"/>
      </rPr>
      <t>. Authoriser of the cost centre must ensure the form is complete in full, accurate, travel receipts are provided, adhere to University T&amp;S policy and rates. Then email this form to be processed by accounts payable.</t>
    </r>
  </si>
  <si>
    <t>Total Fee Not Taxable</t>
  </si>
  <si>
    <t>accountspayable@universityofgalway.ie</t>
  </si>
  <si>
    <r>
      <rPr>
        <b/>
        <sz val="11"/>
        <color rgb="FF1C31CE"/>
        <rFont val="Helvetica"/>
      </rPr>
      <t xml:space="preserve"> '</t>
    </r>
    <r>
      <rPr>
        <b/>
        <u/>
        <sz val="11"/>
        <color rgb="FF1C31CE"/>
        <rFont val="Helvetica"/>
      </rPr>
      <t>Timesheet - Bileog ama</t>
    </r>
    <r>
      <rPr>
        <b/>
        <sz val="11"/>
        <color rgb="FF1C31CE"/>
        <rFont val="Helvetica"/>
      </rPr>
      <t>' tab</t>
    </r>
  </si>
  <si>
    <r>
      <rPr>
        <b/>
        <sz val="11"/>
        <color rgb="FF1C31CE"/>
        <rFont val="Helvetica"/>
      </rPr>
      <t xml:space="preserve"> '</t>
    </r>
    <r>
      <rPr>
        <b/>
        <u/>
        <sz val="11"/>
        <color rgb="FF1C31CE"/>
        <rFont val="Helvetica"/>
      </rPr>
      <t>Expenses</t>
    </r>
    <r>
      <rPr>
        <b/>
        <sz val="11"/>
        <color rgb="FF1C31CE"/>
        <rFont val="Helvetica"/>
      </rPr>
      <t>' tab</t>
    </r>
  </si>
  <si>
    <t>POLICIES RELATED TO EXTERNAL EXAMINER ROLE</t>
  </si>
  <si>
    <t>EXAMINATION FEES</t>
  </si>
  <si>
    <r>
      <rPr>
        <b/>
        <sz val="10"/>
        <color theme="1"/>
        <rFont val="Helvetica"/>
      </rPr>
      <t xml:space="preserve">Doctorate Degree (PhD/ MD) Examination (Visting or Virtual): </t>
    </r>
    <r>
      <rPr>
        <sz val="10"/>
        <color theme="1"/>
        <rFont val="Helvetica"/>
      </rPr>
      <t xml:space="preserve">
 -  Fee: €216 per PhD/MD
 - Maximum payment allowable: One day</t>
    </r>
  </si>
  <si>
    <r>
      <rPr>
        <b/>
        <sz val="10"/>
        <color theme="1"/>
        <rFont val="Helvetica"/>
      </rPr>
      <t>Extern Examiner Fee (Visiting or Virtual):</t>
    </r>
    <r>
      <rPr>
        <sz val="10"/>
        <color theme="1"/>
        <rFont val="Helvetica"/>
      </rPr>
      <t xml:space="preserve">
 - Fee: €250 per day
 - Maximum payment allowable per review session: Two days</t>
    </r>
  </si>
  <si>
    <r>
      <rPr>
        <b/>
        <sz val="10"/>
        <color theme="1"/>
        <rFont val="Helvetica"/>
      </rPr>
      <t>Extern Examiner Reading Fees:</t>
    </r>
    <r>
      <rPr>
        <sz val="10"/>
        <color theme="1"/>
        <rFont val="Helvetica"/>
      </rPr>
      <t xml:space="preserve">
 - Minor Thesis: €52 per thesis
 - Research Master Thesis: €102 per thesis</t>
    </r>
  </si>
  <si>
    <t>FORM STEPS</t>
  </si>
  <si>
    <r>
      <rPr>
        <b/>
        <sz val="10"/>
        <color rgb="FF0D0D0D"/>
        <rFont val="Helvetica"/>
      </rPr>
      <t>Step 1:</t>
    </r>
    <r>
      <rPr>
        <sz val="10"/>
        <color rgb="FF0D0D0D"/>
        <rFont val="Helvetica"/>
      </rPr>
      <t xml:space="preserve"> To initiate the process, the External Examiner needs to furnish the following details regarding the work carried out:
- Full Name of the External Examiner &amp; Home University Name
- Registered Email Address of the External Examiner (Home University)
- Name of the School and the contact person within the University of Galway
- Academic Year
- Quality Review Programme Details: Start and end term dates, requirements for Quality Report submission, along with the submission date
- Specifics regarding the conducted work, including Program/Subject/Student IDs/Names maintenance
- Confirmation of reviewing QA226</t>
    </r>
  </si>
  <si>
    <r>
      <rPr>
        <b/>
        <sz val="10"/>
        <color rgb="FF0D0D0D"/>
        <rFont val="Helvetica"/>
      </rPr>
      <t>Step 2:</t>
    </r>
    <r>
      <rPr>
        <sz val="10"/>
        <color rgb="FF0D0D0D"/>
        <rFont val="Helvetica"/>
      </rPr>
      <t xml:space="preserve"> This step aims to determine the appropriate payment procedure. It involves a series of questions aimed at clarifying the payment process. For further guidance, please refer to the Payroll Office (Timesheets Bureau team) and Accounts Payable responsibilities.</t>
    </r>
  </si>
  <si>
    <r>
      <rPr>
        <b/>
        <sz val="10"/>
        <color rgb="FF0D0D0D"/>
        <rFont val="Helvetica"/>
      </rPr>
      <t>(Q.1) Are you a resident in the Republic of Ireland for tax purposes?*</t>
    </r>
    <r>
      <rPr>
        <sz val="10"/>
        <color rgb="FF0D0D0D"/>
        <rFont val="Helvetica"/>
      </rPr>
      <t xml:space="preserve">
-	If ‘Yes’, you can skip Q.2 and Q.3, and your claim will be processed by the Payroll Timesheets Bureau.
-	If ‘No’, you must answer Q.2.
</t>
    </r>
    <r>
      <rPr>
        <sz val="10"/>
        <color rgb="FF002060"/>
        <rFont val="Helvetica"/>
      </rPr>
      <t>To determine tax residency in Ireland, consider whether you've spent 183 days or more in a tax year in Ireland or 280 days or more over the current tax year and the previous one combined. If you're present for 30 days or less in a tax year, you're not considered a tax resident in Ireland.</t>
    </r>
    <r>
      <rPr>
        <sz val="10"/>
        <color rgb="FF0D0D0D"/>
        <rFont val="Helvetica"/>
      </rPr>
      <t xml:space="preserve">
</t>
    </r>
    <r>
      <rPr>
        <b/>
        <sz val="10"/>
        <color rgb="FF0D0D0D"/>
        <rFont val="Helvetica"/>
      </rPr>
      <t xml:space="preserve">
(Q.2) Did you travel to Republic of Ireland to perform any work-related duties or tasks?*
</t>
    </r>
    <r>
      <rPr>
        <sz val="10"/>
        <color rgb="FF0D0D0D"/>
        <rFont val="Helvetica"/>
      </rPr>
      <t xml:space="preserve"> - Applicable if you answer ‘No’ to Q.1, 
- If ‘Yes’ you must answer Q.3,
 - If ‘No’ (Skip Q.3 to Q.5 - Go to Step 3)
</t>
    </r>
    <r>
      <rPr>
        <b/>
        <sz val="10"/>
        <color rgb="FF0D0D0D"/>
        <rFont val="Helvetica"/>
      </rPr>
      <t>(Q.3) If you're not a tax resident of the Republic of Ireland, do you have an Irish PPS number?*</t>
    </r>
    <r>
      <rPr>
        <sz val="10"/>
        <color rgb="FF0D0D0D"/>
        <rFont val="Helvetica"/>
      </rPr>
      <t xml:space="preserve">
- Applicable if you answer ‘Yes’ to Q.2, 
- If ‘Yes/No’ you must answer Q.4
</t>
    </r>
    <r>
      <rPr>
        <sz val="10"/>
        <color rgb="FFC00000"/>
        <rFont val="Helvetica"/>
      </rPr>
      <t>Not providing a PPSN and registering the University of Galway as your employer with the Irish Revenue will lead to emergency tax (currently at 40%) being applied to the portion of the fee related to time spent in the Republic of Ireland.</t>
    </r>
    <r>
      <rPr>
        <sz val="10"/>
        <color rgb="FF0D0D0D"/>
        <rFont val="Helvetica"/>
      </rPr>
      <t xml:space="preserve">
</t>
    </r>
    <r>
      <rPr>
        <b/>
        <sz val="10"/>
        <color rgb="FF0D0D0D"/>
        <rFont val="Helvetica"/>
      </rPr>
      <t>(Q.4) Have you been paid by the University of Galway Payroll Office before?*</t>
    </r>
    <r>
      <rPr>
        <sz val="10"/>
        <color rgb="FF0D0D0D"/>
        <rFont val="Helvetica"/>
      </rPr>
      <t xml:space="preserve">
- Applicable if you had to answer Q.3, 
- If ‘Yes’ you must answer Q.5
- If ‘No’ (Skip Q.5 and go to step 3)
</t>
    </r>
    <r>
      <rPr>
        <sz val="10"/>
        <color rgb="FF002060"/>
        <rFont val="Helvetica"/>
      </rPr>
      <t>Note: Up until Q2 of 2022, the institution now known as the University of Galway was referred to as the National University of Ireland Galway (NUIG)</t>
    </r>
    <r>
      <rPr>
        <sz val="10"/>
        <color rgb="FF0D0D0D"/>
        <rFont val="Helvetica"/>
      </rPr>
      <t xml:space="preserve">
</t>
    </r>
    <r>
      <rPr>
        <b/>
        <sz val="10"/>
        <color rgb="FF0D0D0D"/>
        <rFont val="Helvetica"/>
      </rPr>
      <t>(Q.5) If YES to Q.4, please provide your unique University of Galway payroll ID number. This is essential for Payroll (Timesheet Bureau) payment processing*</t>
    </r>
    <r>
      <rPr>
        <sz val="10"/>
        <color rgb="FF0D0D0D"/>
        <rFont val="Helvetica"/>
      </rPr>
      <t xml:space="preserve">
</t>
    </r>
    <r>
      <rPr>
        <sz val="10"/>
        <color rgb="FF002060"/>
        <rFont val="Helvetica"/>
      </rPr>
      <t>Your six-digit payroll number can be found on bank transfers, or in communications from the HR team at casualsetups@universityofgalway.ie.</t>
    </r>
  </si>
  <si>
    <r>
      <t xml:space="preserve">Q.6) If you answered YES to question 4 and provided your Payroll ID, please confirm whether your personal details need to be updated since your last payment with Payroll. 
(Step 3 will need to be completed in full if you will be paid by Accounts Payable or if this is your first time being set up by Payroll)*		
</t>
    </r>
    <r>
      <rPr>
        <sz val="10"/>
        <color rgb="FF0D0D0D"/>
        <rFont val="Helvetica"/>
      </rPr>
      <t xml:space="preserve">Options: 
Yes - Only enter details that have changed in step 2		
No - Go to step 3 as no changes to my personal and bank details	</t>
    </r>
  </si>
  <si>
    <r>
      <rPr>
        <b/>
        <sz val="10"/>
        <rFont val="Helvetica"/>
      </rPr>
      <t xml:space="preserve">Resident for Tax Purposes: 
</t>
    </r>
    <r>
      <rPr>
        <sz val="10"/>
        <rFont val="Helvetica"/>
      </rPr>
      <t>- Guidance on determining your tax residency status is available at the following link</t>
    </r>
  </si>
  <si>
    <t>Click here for "How to know if you are resident for tax purposes"</t>
  </si>
  <si>
    <r>
      <rPr>
        <b/>
        <sz val="10"/>
        <rFont val="Helvetica"/>
      </rPr>
      <t xml:space="preserve">For Tax Residents: 
</t>
    </r>
    <r>
      <rPr>
        <sz val="10"/>
        <rFont val="Helvetica"/>
      </rPr>
      <t xml:space="preserve">- You should already have a PPS number, which must be provided on this form in Step 3. You will be taxed in the Republic of Ireland for the full fee, and payment will be processed by payroll.                                 </t>
    </r>
  </si>
  <si>
    <t>Guidance for tax residents is outlined on this link</t>
  </si>
  <si>
    <r>
      <rPr>
        <b/>
        <sz val="10"/>
        <rFont val="Helvetica"/>
      </rPr>
      <t>For Non-Tax Residents:</t>
    </r>
    <r>
      <rPr>
        <sz val="10"/>
        <rFont val="Helvetica"/>
      </rPr>
      <t xml:space="preserve">
- If you do not have an Irish PPS number, leave this field blank. If you traveled to the Republic of Ireland for this work, you may want to apply for a PPS number to avoid paying the higher rate of tax. Please click on the link "Guidance for non-tax residents," which provides information on taxation without a PPSN and how to apply for an Irish PPSN.</t>
    </r>
  </si>
  <si>
    <t>Guidance for non-tax residents is outlined on this link</t>
  </si>
  <si>
    <r>
      <rPr>
        <b/>
        <sz val="10"/>
        <color rgb="FF0D0D0D"/>
        <rFont val="Helvetica"/>
      </rPr>
      <t xml:space="preserve">Step 3: </t>
    </r>
    <r>
      <rPr>
        <sz val="10"/>
        <color rgb="FF0D0D0D"/>
        <rFont val="Helvetica"/>
      </rPr>
      <t>Accurate personal and banking information must be provided for the setup of the external examiner and for processing payments.</t>
    </r>
  </si>
  <si>
    <r>
      <rPr>
        <b/>
        <sz val="10"/>
        <rFont val="Helvetica"/>
      </rPr>
      <t>PRSI Class:</t>
    </r>
    <r>
      <rPr>
        <sz val="10"/>
        <rFont val="Helvetica"/>
      </rPr>
      <t xml:space="preserve">
- Relevant only for Irish tax residents or non-Irish tax residents working in Ireland
- PRSI depends on each individuals circumstances
- </t>
    </r>
    <r>
      <rPr>
        <b/>
        <sz val="10"/>
        <rFont val="Helvetica"/>
      </rPr>
      <t>Class M</t>
    </r>
    <r>
      <rPr>
        <sz val="10"/>
        <rFont val="Helvetica"/>
      </rPr>
      <t xml:space="preserve"> for </t>
    </r>
    <r>
      <rPr>
        <sz val="10"/>
        <color rgb="FF002060"/>
        <rFont val="Helvetica"/>
      </rPr>
      <t>non-tax residents with Irish income less than 5% of total worldwide income</t>
    </r>
    <r>
      <rPr>
        <sz val="10"/>
        <rFont val="Helvetica"/>
      </rPr>
      <t xml:space="preserve">
- </t>
    </r>
    <r>
      <rPr>
        <b/>
        <sz val="10"/>
        <rFont val="Helvetica"/>
      </rPr>
      <t>Class A1</t>
    </r>
    <r>
      <rPr>
        <sz val="10"/>
        <rFont val="Helvetica"/>
      </rPr>
      <t xml:space="preserve"> is the primary class for Irish residents
- </t>
    </r>
    <r>
      <rPr>
        <b/>
        <sz val="10"/>
        <rFont val="Helvetica"/>
      </rPr>
      <t>Class J</t>
    </r>
    <r>
      <rPr>
        <sz val="10"/>
        <rFont val="Helvetica"/>
      </rPr>
      <t xml:space="preserve"> applies if main employment is with another Irish public sector entity </t>
    </r>
    <r>
      <rPr>
        <sz val="9"/>
        <rFont val="Helvetica"/>
      </rPr>
      <t>and your PRSI class with that employer is D,B,C or H</t>
    </r>
  </si>
  <si>
    <r>
      <rPr>
        <b/>
        <sz val="10"/>
        <rFont val="Helvetica"/>
      </rPr>
      <t>Taxable Fee:</t>
    </r>
    <r>
      <rPr>
        <sz val="10"/>
        <rFont val="Helvetica"/>
      </rPr>
      <t xml:space="preserve">
- Fee portion of claim subject to Irish Income Tax, USC, PRSI
- Full fee taxable in Ireland for Irish tax residents
- Taxable fee for non-Irish tax residents based on time spent in Ireland</t>
    </r>
  </si>
  <si>
    <r>
      <rPr>
        <b/>
        <sz val="10"/>
        <color theme="1"/>
        <rFont val="Helvetica"/>
      </rPr>
      <t>Bank Details:
-</t>
    </r>
    <r>
      <rPr>
        <sz val="10"/>
        <color theme="1"/>
        <rFont val="Helvetica"/>
      </rPr>
      <t xml:space="preserve"> Note: Our HR/Payroll system does not support customizing bank file names. The name associated with your profile will be used as the name for the bank file.</t>
    </r>
    <r>
      <rPr>
        <b/>
        <sz val="10"/>
        <color theme="1"/>
        <rFont val="Helvetica"/>
      </rPr>
      <t xml:space="preserve">
</t>
    </r>
    <r>
      <rPr>
        <sz val="10"/>
        <color theme="1"/>
        <rFont val="Helvetica"/>
      </rPr>
      <t>- Provide SEPA bank details for payment processing, including a BIC and IBAN.
- While Accounts Payable can process payments to non-SEPA bank accounts, the payroll process requires. 
SEPA bank details in Euro currency. 
- For non-SEPA bank accounts: Ensure your bank accepts international payments and check for any additional fees that could be deducted from your payment.</t>
    </r>
  </si>
  <si>
    <t>Your Bank Account Details</t>
  </si>
  <si>
    <r>
      <rPr>
        <b/>
        <sz val="10"/>
        <color rgb="FF0D0D0D"/>
        <rFont val="Helvetica"/>
      </rPr>
      <t xml:space="preserve">Step 4: </t>
    </r>
    <r>
      <rPr>
        <sz val="10"/>
        <color rgb="FF0D0D0D"/>
        <rFont val="Helvetica"/>
      </rPr>
      <t>Accurate details of the work undertaken by the External Examiner must be entered. This includes work related to Doctorate Degrees (PhD/MD/Visiting/Virtual Fee External Examiner) as well as Reading Fees for Minor Thesis/Reading Fees for Research Master Thesis.</t>
    </r>
  </si>
  <si>
    <r>
      <rPr>
        <b/>
        <sz val="10"/>
        <color rgb="FF0D0D0D"/>
        <rFont val="Helvetica"/>
      </rPr>
      <t xml:space="preserve">Step 5: </t>
    </r>
    <r>
      <rPr>
        <sz val="10"/>
        <color rgb="FF0D0D0D"/>
        <rFont val="Helvetica"/>
      </rPr>
      <t xml:space="preserve">If applicable, expenses will be reimbursed for external examiners who incur travel expenses during their work. </t>
    </r>
  </si>
  <si>
    <r>
      <rPr>
        <sz val="10"/>
        <rFont val="Helvetica"/>
      </rPr>
      <t>Reimbursement Limit: If you travel to the Republic of Ireland, you are entitled to claim reimbursement. However, reimbursements cannot exceed the rates applied by the University of Galway (refer to policies and '</t>
    </r>
    <r>
      <rPr>
        <u/>
        <sz val="10"/>
        <color rgb="FF1C31CE"/>
        <rFont val="Helvetica"/>
      </rPr>
      <t>Expenses</t>
    </r>
    <r>
      <rPr>
        <sz val="10"/>
        <rFont val="Helvetica"/>
      </rPr>
      <t>' tab for more details).</t>
    </r>
  </si>
  <si>
    <r>
      <t xml:space="preserve">
</t>
    </r>
    <r>
      <rPr>
        <b/>
        <sz val="10"/>
        <color theme="1"/>
        <rFont val="Helvetica"/>
      </rPr>
      <t xml:space="preserve">Expense Vouching: </t>
    </r>
    <r>
      <rPr>
        <sz val="10"/>
        <color theme="1"/>
        <rFont val="Helvetica"/>
      </rPr>
      <t xml:space="preserve">All expenses must be vouched for, meaning receipts must be provided and attached to the claim (QA302). Please retain all valid travel receipts (original receipts required; credit card slips are not acceptable) for auditing purposes.
</t>
    </r>
    <r>
      <rPr>
        <b/>
        <sz val="10"/>
        <color theme="1"/>
        <rFont val="Helvetica"/>
      </rPr>
      <t>Receipt Verification:</t>
    </r>
    <r>
      <rPr>
        <sz val="10"/>
        <color theme="1"/>
        <rFont val="Helvetica"/>
      </rPr>
      <t xml:space="preserve"> The approver will verify that all receipts are provided and compliant with the policies listed above.
</t>
    </r>
    <r>
      <rPr>
        <b/>
        <sz val="10"/>
        <color theme="1"/>
        <rFont val="Helvetica"/>
      </rPr>
      <t>Expense Cap:</t>
    </r>
    <r>
      <rPr>
        <sz val="10"/>
        <color theme="1"/>
        <rFont val="Helvetica"/>
      </rPr>
      <t xml:space="preserve"> Expenses will be paid to a maximum of EUR €1,000 per claim (QA226).
</t>
    </r>
    <r>
      <rPr>
        <b/>
        <sz val="10"/>
        <color theme="1"/>
        <rFont val="Helvetica"/>
      </rPr>
      <t xml:space="preserve">Submission Deadline: </t>
    </r>
    <r>
      <rPr>
        <sz val="10"/>
        <color theme="1"/>
        <rFont val="Helvetica"/>
      </rPr>
      <t>Payment requests must be submitted within three months of the work date to ensure timely processing before the end of the academic cycle. Claims submitted after this deadline require approval as follows:
a. Claims with expenses that exceed the 3-month submission deadline require approval from the College University of Galway Management Team (UMT) (QA302 sec 7.1.10a).
b. Claims without expenses that exceed the 3-month submission deadline require approval from the budget holder (QA226 sec 4.1).</t>
    </r>
  </si>
  <si>
    <r>
      <rPr>
        <b/>
        <sz val="10"/>
        <color theme="1"/>
        <rFont val="Helvetica"/>
      </rPr>
      <t>Currency Conversion:</t>
    </r>
    <r>
      <rPr>
        <sz val="10"/>
        <color theme="1"/>
        <rFont val="Helvetica"/>
      </rPr>
      <t xml:space="preserve">
- If necessary, convert foreign currency receipts to Euros using XE currency converter.
- Enter the exchange rate or use 1.0 for Euro expenses.</t>
    </r>
  </si>
  <si>
    <t>XE Currency Converter</t>
  </si>
  <si>
    <r>
      <rPr>
        <b/>
        <sz val="10"/>
        <color rgb="FF0D0D0D"/>
        <rFont val="Helvetica"/>
      </rPr>
      <t xml:space="preserve">Step 6: </t>
    </r>
    <r>
      <rPr>
        <sz val="10"/>
        <color rgb="FF0D0D0D"/>
        <rFont val="Helvetica"/>
      </rPr>
      <t>External Examiner reviews and confirms claim summary.</t>
    </r>
  </si>
  <si>
    <r>
      <rPr>
        <b/>
        <sz val="10"/>
        <color rgb="FF0D0D0D"/>
        <rFont val="Helvetica"/>
      </rPr>
      <t xml:space="preserve">Step 7: </t>
    </r>
    <r>
      <rPr>
        <sz val="10"/>
        <color rgb="FF0D0D0D"/>
        <rFont val="Helvetica"/>
      </rPr>
      <t>Approval from the External Examiner Budget holder or delegate is required on the form.</t>
    </r>
  </si>
  <si>
    <t>PAYSLIP / REMITTANCE</t>
  </si>
  <si>
    <t>Please refer to the email communication received from the HR team for instructions on how to activate your account and access payslips.</t>
  </si>
  <si>
    <t>Getting Started</t>
  </si>
  <si>
    <r>
      <rPr>
        <b/>
        <sz val="10"/>
        <rFont val="Helvetica"/>
      </rPr>
      <t>Payslip / Remittance</t>
    </r>
    <r>
      <rPr>
        <sz val="10"/>
        <rFont val="Helvetica"/>
      </rPr>
      <t xml:space="preserve">
- Paid by Payroll: Your payslip is available online.
- Paid by Accounts Payable: Your remittance will be emailed to you</t>
    </r>
  </si>
  <si>
    <t>Log into CorePortal using your campus account credentials to access payslips online</t>
  </si>
  <si>
    <r>
      <rPr>
        <b/>
        <sz val="10"/>
        <color rgb="FF0D0D0D"/>
        <rFont val="Helvetica"/>
      </rPr>
      <t>Revenue New Requirements for paying Campus Visitors</t>
    </r>
    <r>
      <rPr>
        <sz val="10"/>
        <color rgb="FF0D0D0D"/>
        <rFont val="Helvetica"/>
      </rPr>
      <t xml:space="preserve">
The Irish Revenue Commissioners carried out a review of the previous agreement in place (since January 2013) in relation to External Examiners, Quality Assurance Reviewers and Subject Specialists in 2018 (described collectively as Campus Visitors).
Revenue subsequently confirmed in a letter to the Irish Universities Association (IUA) that the 2013 agreement no longer applies and instructed the University Sector that all such campus visitors – resident and non-resident -  must be processed appropriately through the PAYE system in relation to their fees/remuneration.</t>
    </r>
  </si>
  <si>
    <r>
      <t xml:space="preserve">If an individual has a personal public service number (PPSN), they may be able to reduce the level of taxation deducted at source by offsetting against tax credits, etc. Guidance on how to apply for an Irish PPSN is outlined </t>
    </r>
    <r>
      <rPr>
        <u/>
        <sz val="10"/>
        <color rgb="FF1C31CE"/>
        <rFont val="Helvetica"/>
      </rPr>
      <t>here</t>
    </r>
    <r>
      <rPr>
        <sz val="10"/>
        <color rgb="FF0D0D0D"/>
        <rFont val="Helvetica"/>
      </rPr>
      <t>.</t>
    </r>
  </si>
  <si>
    <r>
      <t>If an individual </t>
    </r>
    <r>
      <rPr>
        <u/>
        <sz val="10"/>
        <color rgb="FF1C31CE"/>
        <rFont val="Helvetica"/>
      </rPr>
      <t>does not have a PPSN</t>
    </r>
    <r>
      <rPr>
        <sz val="10"/>
        <color rgb="FF1C31CE"/>
        <rFont val="Helvetica"/>
      </rPr>
      <t>,</t>
    </r>
    <r>
      <rPr>
        <sz val="10"/>
        <color rgb="FF0D0D0D"/>
        <rFont val="Helvetica"/>
      </rPr>
      <t xml:space="preserve"> they must provide their name, permanent address and date of birth to the University to allow claims (fees and travel expenses) to be processed appropriately. It should be noted that emergency tax (currently, in 2024, 40%) will be applied to the element of one’s fee related to the time spent in the State.</t>
    </r>
  </si>
  <si>
    <t>Individuals may be able to offset the taxation deducted on these claims against their overall tax liability in their country of tax residence.</t>
  </si>
  <si>
    <r>
      <rPr>
        <b/>
        <sz val="11"/>
        <color rgb="FF1C31CE"/>
        <rFont val="Helvetica"/>
      </rPr>
      <t xml:space="preserve"> '</t>
    </r>
    <r>
      <rPr>
        <b/>
        <u/>
        <sz val="11"/>
        <color rgb="FF1C31CE"/>
        <rFont val="Helvetica"/>
      </rPr>
      <t>Instructions</t>
    </r>
    <r>
      <rPr>
        <b/>
        <sz val="11"/>
        <color rgb="FF1C31CE"/>
        <rFont val="Helvetica"/>
      </rPr>
      <t>' tab</t>
    </r>
  </si>
  <si>
    <t>click here</t>
  </si>
  <si>
    <t>TRAVEL &amp; SUBSISTENCE RATES</t>
  </si>
  <si>
    <t>In Ireland, Travel &amp; Subsistence Rates, commonly known as Civil service rates,' are set by the Department of Public Expenditure &amp; Reform (DEPR) in Ireland. These rates aren't limited to the civil service; they apply across various sectors, including the public and private sectors.
These rates essentially represent the maximum allowable tax-free reimbursement that employees can receive for the expenses they incur while on business trips. This includes costs for accommodation, meals, and beverages and employees must have incurred the costs wholly, exclusively and necessarily when carrying out the duties of their employment.
In simpler terms, Travel &amp; Subsistence Rates in Ireland are the standard guidelines established by the DEPR to determine how much employees can be reimbursed without incurring tax liabilities for their business travel expenses. These rates promote consistency and fairness in reimbursing such expenses across different industries and organisation</t>
  </si>
  <si>
    <t>Discover Current Subsistence Rates Published by the Department of Public Expenditure &amp; Reform (DEPR) in Ireland</t>
  </si>
  <si>
    <t>Official Subsistence Rates by Department of Public Expenditure &amp; Reform (DEPR)</t>
  </si>
  <si>
    <t>Checklist for Expenses Approvers</t>
  </si>
  <si>
    <t>TRAVELING EXPENSES POLICY OVERVIEW FOR EXTERNAL EXAMINERS</t>
  </si>
  <si>
    <r>
      <t xml:space="preserve">At the University of Galway, External Examiners are required to adhere to the </t>
    </r>
    <r>
      <rPr>
        <b/>
        <sz val="10"/>
        <rFont val="Helvetica"/>
      </rPr>
      <t>QA302 Sustainable Travel Policy</t>
    </r>
    <r>
      <rPr>
        <sz val="10"/>
        <rFont val="Helvetica"/>
      </rPr>
      <t xml:space="preserve">. Below are the key guidelines for travel expenses:
- </t>
    </r>
    <r>
      <rPr>
        <b/>
        <sz val="10"/>
        <rFont val="Helvetica"/>
      </rPr>
      <t xml:space="preserve">Transportation: </t>
    </r>
    <r>
      <rPr>
        <sz val="10"/>
        <rFont val="Helvetica"/>
      </rPr>
      <t xml:space="preserve">It is advisable to use the most economical form of transport, such as standard or economy class for plane, bus, or train travel.
- </t>
    </r>
    <r>
      <rPr>
        <b/>
        <sz val="10"/>
        <rFont val="Helvetica"/>
      </rPr>
      <t xml:space="preserve">Expense Documentation: </t>
    </r>
    <r>
      <rPr>
        <sz val="10"/>
        <rFont val="Helvetica"/>
      </rPr>
      <t xml:space="preserve">All expenses must be paid by the External Examiner and will be reimbursed based on </t>
    </r>
    <r>
      <rPr>
        <b/>
        <sz val="10"/>
        <rFont val="Helvetica"/>
      </rPr>
      <t>original</t>
    </r>
    <r>
      <rPr>
        <sz val="10"/>
        <rFont val="Helvetica"/>
      </rPr>
      <t xml:space="preserve"> vouched receipts. Card payment slips are not acceptable as valid documentation. It is imperative to furnish evidence of personal payment for hotel accommodations and flights.
- </t>
    </r>
    <r>
      <rPr>
        <b/>
        <sz val="10"/>
        <rFont val="Helvetica"/>
      </rPr>
      <t>Reimbursement Process:</t>
    </r>
    <r>
      <rPr>
        <sz val="10"/>
        <rFont val="Helvetica"/>
      </rPr>
      <t xml:space="preserve"> The University will not make payments directly to hotels, travel agencies, or other bodies. External Examiners must submit their reimbursement claims along with all necessary documentation for review and processing.
- </t>
    </r>
    <r>
      <rPr>
        <b/>
        <sz val="10"/>
        <rFont val="Helvetica"/>
      </rPr>
      <t xml:space="preserve">Currency Conversion: </t>
    </r>
    <r>
      <rPr>
        <sz val="10"/>
        <rFont val="Helvetica"/>
      </rPr>
      <t xml:space="preserve">Expenses must be converted to Euro using the Xe Currency Converter, with the date on the receipt used for currency conversion on that specific date.
- </t>
    </r>
    <r>
      <rPr>
        <b/>
        <sz val="10"/>
        <rFont val="Helvetica"/>
      </rPr>
      <t xml:space="preserve">Motor Travel Reimbursement: </t>
    </r>
    <r>
      <rPr>
        <sz val="10"/>
        <rFont val="Helvetica"/>
      </rPr>
      <t xml:space="preserve"> The reimbursement rate for motor travel within the Republic of Ireland is 41.8 cents per kilometer. In all other cases, public transport should be used.	
- </t>
    </r>
    <r>
      <rPr>
        <b/>
        <sz val="10"/>
        <rFont val="Helvetica"/>
      </rPr>
      <t>Prohibited Expense:</t>
    </r>
    <r>
      <rPr>
        <sz val="10"/>
        <rFont val="Helvetica"/>
      </rPr>
      <t xml:space="preserve"> Expenditure on alcoholic beverages will not be reimbursed. Subsistence payments for individuals other than the employee's external examiner, such as spouses, partners, family members, or guests, are strictly prohibited.</t>
    </r>
  </si>
  <si>
    <t>Xe Currency Converter</t>
  </si>
  <si>
    <t>SUBSISTENCE ALLOWANCES WITHIN IRELAND (EURO)</t>
  </si>
  <si>
    <t>Reminder: Expenses exceeding the Irish tax-free allowance need written approval from the School UMT (see QA302 section 4.7) for payroll reimbursement and will be subject to tax.</t>
  </si>
  <si>
    <t>REIMBURSEMENT POLICY FOR ACCOMMODATION &amp; SUBSISTENCE</t>
  </si>
  <si>
    <t>IRISH CIVIL SERVICE RATES FOR TRAVEL (USING YOUR OWN CAR)</t>
  </si>
  <si>
    <t>An employee may claim a KM rate if in line with policy QA303. The rate covers petrol/diesel, motor insurance for business use and other overheads where they use their own private car for business journeys and no suitable public transport is available within Ireland. An explanation for using their own transport must be provided with their claim. The KM rate can only be claimed for business journeys within Ireland. </t>
  </si>
  <si>
    <r>
      <rPr>
        <b/>
        <sz val="10"/>
        <rFont val="Helvetica"/>
      </rPr>
      <t xml:space="preserve">Motor Insurance: </t>
    </r>
    <r>
      <rPr>
        <sz val="10"/>
        <rFont val="Helvetica"/>
      </rPr>
      <t>Claimants are responsible for ensuring that they have adequate business motor insurance in place which indemnifies the University against all claims arising, while using private transport, on University business. The University cannot accept liability for any loss or damage resulting from the use of privately-owned transport on University business.</t>
    </r>
  </si>
  <si>
    <t>Google Maps</t>
  </si>
  <si>
    <t>REVENUE - ENHANCED REPORTING REQUIREMENTS FROM 01 JANUARY 2024  </t>
  </si>
  <si>
    <r>
      <rPr>
        <b/>
        <sz val="10"/>
        <rFont val="Helvetica"/>
      </rPr>
      <t>Enhanced reporting requirements from 1 January 2024</t>
    </r>
    <r>
      <rPr>
        <sz val="10"/>
        <rFont val="Helvetica"/>
      </rPr>
      <t xml:space="preserve">
Finance Act 2022 introduced Section 897C which will require employers to report details of certain payments made to employees and directors. Reporting the details of these payments will commence on 1 January 2024.</t>
    </r>
  </si>
  <si>
    <r>
      <rPr>
        <b/>
        <sz val="10"/>
        <color theme="1"/>
        <rFont val="Helvetica"/>
      </rPr>
      <t xml:space="preserve">University of Galway Reporting Requirements
Revenue Guidance: </t>
    </r>
    <r>
      <rPr>
        <sz val="10"/>
        <color theme="1"/>
        <rFont val="Helvetica"/>
      </rPr>
      <t xml:space="preserve">Travel and subsistence payments where an office holder or employee, in the performance of the duties of his/her office or employment, incurs expenses of travel and subsistence, such amounts can, subject to conditions, be reimbursed without deduction of PAYE, PRSI and USC. Guidance for this measure is available in TDM Part 05-01-06 Tax treatment of the reimbursement of expenses of travel and subsistence to office holders and employees.
</t>
    </r>
  </si>
  <si>
    <r>
      <rPr>
        <b/>
        <sz val="10"/>
        <color theme="1"/>
        <rFont val="Helvetica"/>
      </rPr>
      <t xml:space="preserve">What do the University of Galway need to report? </t>
    </r>
    <r>
      <rPr>
        <sz val="10"/>
        <color theme="1"/>
        <rFont val="Helvetica"/>
      </rPr>
      <t xml:space="preserve">
The University of Galway must submit the following travel and subsistence items, including the date paid and the amount of each payment for:
- Travel vouched 
- Travel unvouched 
- Subsistence vouched</t>
    </r>
  </si>
  <si>
    <t>Code</t>
  </si>
  <si>
    <t>Country/Region</t>
  </si>
  <si>
    <t>Currency Name</t>
  </si>
  <si>
    <t>CONCATENATE function</t>
  </si>
  <si>
    <t>EUR</t>
  </si>
  <si>
    <t>Euro Member Countries</t>
  </si>
  <si>
    <t>Euro</t>
  </si>
  <si>
    <t>GBP</t>
  </si>
  <si>
    <t>United Kingdom</t>
  </si>
  <si>
    <t>Pounds</t>
  </si>
  <si>
    <t>USD</t>
  </si>
  <si>
    <t>United States of America</t>
  </si>
  <si>
    <t>Dollars</t>
  </si>
  <si>
    <t>CAD</t>
  </si>
  <si>
    <t>Canada</t>
  </si>
  <si>
    <t>BYR</t>
  </si>
  <si>
    <t>Belarus</t>
  </si>
  <si>
    <t>Rubles</t>
  </si>
  <si>
    <t>BAM</t>
  </si>
  <si>
    <t>Bosnia and Herzegovina</t>
  </si>
  <si>
    <t>Convertible Marka</t>
  </si>
  <si>
    <t>BGN</t>
  </si>
  <si>
    <t>Bulgaria</t>
  </si>
  <si>
    <t>Leva</t>
  </si>
  <si>
    <t>HRK</t>
  </si>
  <si>
    <t>Croatia</t>
  </si>
  <si>
    <t>Kuna</t>
  </si>
  <si>
    <t>CZK</t>
  </si>
  <si>
    <t>Czech Republic</t>
  </si>
  <si>
    <t>Koruny</t>
  </si>
  <si>
    <t>DKK</t>
  </si>
  <si>
    <t>Denmark</t>
  </si>
  <si>
    <t>Kroner</t>
  </si>
  <si>
    <t>GHS</t>
  </si>
  <si>
    <t>Ghana</t>
  </si>
  <si>
    <t>Cedis</t>
  </si>
  <si>
    <t>GIP</t>
  </si>
  <si>
    <t>Gibraltar</t>
  </si>
  <si>
    <t>HKD</t>
  </si>
  <si>
    <t>Hong Kong Special Administrative Region</t>
  </si>
  <si>
    <t>HUF</t>
  </si>
  <si>
    <t>Hungary</t>
  </si>
  <si>
    <t>Forint</t>
  </si>
  <si>
    <t>ISK</t>
  </si>
  <si>
    <t>Iceland</t>
  </si>
  <si>
    <t>Kronur</t>
  </si>
  <si>
    <t>INR</t>
  </si>
  <si>
    <t>India</t>
  </si>
  <si>
    <t>Rupees</t>
  </si>
  <si>
    <t>IMP</t>
  </si>
  <si>
    <t>Isle of Man</t>
  </si>
  <si>
    <t>JPY</t>
  </si>
  <si>
    <t>Japan</t>
  </si>
  <si>
    <t>Yen</t>
  </si>
  <si>
    <t>KZT</t>
  </si>
  <si>
    <t>Kazakhstan</t>
  </si>
  <si>
    <t>Tenge</t>
  </si>
  <si>
    <t>KPW</t>
  </si>
  <si>
    <t>Korea (North)</t>
  </si>
  <si>
    <t>Won</t>
  </si>
  <si>
    <t>KRW</t>
  </si>
  <si>
    <t>Korea (South)</t>
  </si>
  <si>
    <t>LVL</t>
  </si>
  <si>
    <t>Latvia</t>
  </si>
  <si>
    <t>Lati</t>
  </si>
  <si>
    <t>LTL</t>
  </si>
  <si>
    <t>Lithuania</t>
  </si>
  <si>
    <t>Litai</t>
  </si>
  <si>
    <t>NOK</t>
  </si>
  <si>
    <t>Norway</t>
  </si>
  <si>
    <t>Krone</t>
  </si>
  <si>
    <t>PLN</t>
  </si>
  <si>
    <t>Poland</t>
  </si>
  <si>
    <t>Zlotych</t>
  </si>
  <si>
    <t>QAR</t>
  </si>
  <si>
    <t>Qatar</t>
  </si>
  <si>
    <t>Rials</t>
  </si>
  <si>
    <t>RON</t>
  </si>
  <si>
    <t>Romania</t>
  </si>
  <si>
    <t>New Lei</t>
  </si>
  <si>
    <t>RUB</t>
  </si>
  <si>
    <t>Russia</t>
  </si>
  <si>
    <t>SAR</t>
  </si>
  <si>
    <t>Saudi Arabia</t>
  </si>
  <si>
    <t>Riyals</t>
  </si>
  <si>
    <t>RSD</t>
  </si>
  <si>
    <t>Serbia</t>
  </si>
  <si>
    <t>Dinars</t>
  </si>
  <si>
    <t>SGD</t>
  </si>
  <si>
    <t>Singapore</t>
  </si>
  <si>
    <t>SKK</t>
  </si>
  <si>
    <t>Slovakia</t>
  </si>
  <si>
    <t>SEK</t>
  </si>
  <si>
    <t>Sweden</t>
  </si>
  <si>
    <t>Kronor</t>
  </si>
  <si>
    <t>CHF</t>
  </si>
  <si>
    <t>Switzerland</t>
  </si>
  <si>
    <t>Francs</t>
  </si>
  <si>
    <t>UAH</t>
  </si>
  <si>
    <t>Ukraine</t>
  </si>
  <si>
    <t>Hryvnia</t>
  </si>
  <si>
    <t>Q1</t>
  </si>
  <si>
    <t>for warning message</t>
  </si>
  <si>
    <t>Error:*** See previous question as this form may not be applicable, please do not go any further***</t>
  </si>
  <si>
    <t>Payroll</t>
  </si>
  <si>
    <t>Yes (Skip Q.2 &amp; Q.3 and Answer Q.4)</t>
  </si>
  <si>
    <t>Payroll / AP</t>
  </si>
  <si>
    <t>No (Answer Q.2)</t>
  </si>
  <si>
    <t>Q2</t>
  </si>
  <si>
    <t>This question is not applicable</t>
  </si>
  <si>
    <t>Yes (Answer Q.3)</t>
  </si>
  <si>
    <t>AP</t>
  </si>
  <si>
    <t>No (Skip Q.3 - Go to Step 3)</t>
  </si>
  <si>
    <t>Q3</t>
  </si>
  <si>
    <t>Yes (Answer Q.4)</t>
  </si>
  <si>
    <t>No (I don't wish to apply for a PPSN - Answer Q.4)</t>
  </si>
  <si>
    <t>Q4</t>
  </si>
  <si>
    <t>Yes (Answer Q.5 &amp; Q.6)</t>
  </si>
  <si>
    <t>No (Skip Q.5 and go to step 3)</t>
  </si>
  <si>
    <t>Q5</t>
  </si>
  <si>
    <t>Q6</t>
  </si>
  <si>
    <t>Yes - Only enter details that have changed in step 3</t>
  </si>
  <si>
    <t>No - Go to step 4 as no changes to my personal and bank details</t>
  </si>
  <si>
    <t>Total should = 5</t>
  </si>
  <si>
    <r>
      <t xml:space="preserve">This request will be paid by </t>
    </r>
    <r>
      <rPr>
        <b/>
        <u/>
        <sz val="12"/>
        <color theme="1"/>
        <rFont val="Franklin Gothic Book"/>
        <family val="2"/>
        <scheme val="minor"/>
      </rPr>
      <t xml:space="preserve">Accounts Payable Office.
</t>
    </r>
    <r>
      <rPr>
        <sz val="12"/>
        <color theme="1"/>
        <rFont val="Franklin Gothic Book"/>
        <family val="2"/>
        <scheme val="minor"/>
      </rPr>
      <t>Please proceed to the next step and ensure the details entered on this form are accurate to avoid any delay with your payment</t>
    </r>
  </si>
  <si>
    <t>PRSI Class</t>
  </si>
  <si>
    <r>
      <rPr>
        <b/>
        <sz val="11"/>
        <color theme="1"/>
        <rFont val="Franklin Gothic Book"/>
        <family val="2"/>
        <scheme val="minor"/>
      </rPr>
      <t xml:space="preserve">This request will be paid by </t>
    </r>
    <r>
      <rPr>
        <b/>
        <u/>
        <sz val="12"/>
        <color theme="1"/>
        <rFont val="Franklin Gothic Book"/>
        <family val="2"/>
        <scheme val="minor"/>
      </rPr>
      <t xml:space="preserve">Payroll Office (Timesheets Bureau team).
</t>
    </r>
    <r>
      <rPr>
        <sz val="12"/>
        <color theme="1"/>
        <rFont val="Franklin Gothic Book"/>
        <family val="2"/>
        <scheme val="minor"/>
      </rPr>
      <t>Please proceed to the next step and ensure the details entered on this form are accurate to avoid any delay with your payment</t>
    </r>
  </si>
  <si>
    <t>Please complete step 2 to determine the correct payment process (Accounts Payable or Payroll)</t>
  </si>
  <si>
    <t>Class M (If your Irish income is less than 5% of your total worldwide income)</t>
  </si>
  <si>
    <t>Class J (If your PRSI Class is D; B; C or H with another public sector employer)</t>
  </si>
  <si>
    <t>Class A1 (For all other employees)</t>
  </si>
  <si>
    <r>
      <t xml:space="preserve">Please proceed to the next step and ensure the details entered on this form are accurate to avoid any delay with your payment. This request will be paid by </t>
    </r>
    <r>
      <rPr>
        <b/>
        <u/>
        <sz val="12"/>
        <color theme="1"/>
        <rFont val="Franklin Gothic Book"/>
        <family val="2"/>
        <scheme val="minor"/>
      </rPr>
      <t>Accounts Payable Office</t>
    </r>
  </si>
  <si>
    <t>The Authoriser for the cost centre must email this form to ap@universityofgalway.ie</t>
  </si>
  <si>
    <r>
      <t xml:space="preserve">Please proceed to the next step and ensure the details entered on this form are accurate to avoid any delay with your payment. This request will be paid by </t>
    </r>
    <r>
      <rPr>
        <b/>
        <u/>
        <sz val="12"/>
        <color theme="1"/>
        <rFont val="Franklin Gothic Book"/>
        <family val="2"/>
        <scheme val="minor"/>
      </rPr>
      <t>Payroll Office</t>
    </r>
  </si>
  <si>
    <t>The Authoriser for the cost centre must email this form to payroll@universityofgalway.ie</t>
  </si>
  <si>
    <t>Please complete step 1 to determine the correct payment process (Accounts Payable or Payroll)</t>
  </si>
  <si>
    <t>\</t>
  </si>
  <si>
    <t>*Required for processing</t>
  </si>
  <si>
    <t>English / Béarla</t>
  </si>
  <si>
    <t xml:space="preserve">! Late Submission, written justification and sign-off from the College UMT required					</t>
  </si>
  <si>
    <t>*Required for payroll processing</t>
  </si>
  <si>
    <t>*</t>
  </si>
  <si>
    <t>✓</t>
  </si>
  <si>
    <t>!</t>
  </si>
  <si>
    <t>STOP! A quality report must be submitted before proceeding</t>
  </si>
  <si>
    <t>Irish / Gaeilge</t>
  </si>
  <si>
    <t>*Advice for payroll processing</t>
  </si>
  <si>
    <t>Ignore this section and proceed to Step 6</t>
  </si>
  <si>
    <t>!New employees, a Unique Payroll ID will be assigned. Proceed to Step 3</t>
  </si>
  <si>
    <t>English</t>
  </si>
  <si>
    <t>Gaeilge</t>
  </si>
  <si>
    <t>If English or Gaeilge enter this on the form</t>
  </si>
  <si>
    <t>University of Galway</t>
  </si>
  <si>
    <t xml:space="preserve">Please note that this timesheet must be completed on screen. DO NOT ATTEMPT to email this timesheet until all the relevant lines have been completed as the timesheet will be returned if any information is incorrect or incomplete.		</t>
  </si>
  <si>
    <t xml:space="preserve">***REQUEST FOR PAYMENT MUST BE SUBMITTED NO LATER THAN 3 MONTHS OF DATE WORKED***  			</t>
  </si>
  <si>
    <t>Payment requests must be submitted within three months of the worked date to ensure timely processing before the end of the academic cycle. Late submissions will only be considered with written justification and sign-off from the College UMT</t>
  </si>
  <si>
    <t>EXTERNAL EXAMINERS → CLAIMANT</t>
  </si>
  <si>
    <t>Complete Steps 1 - 5 and email your timesheet and relevant travel receipts for approval to the External Examiners Office at externalexaminers@universityofgalway.ie</t>
  </si>
  <si>
    <t>Policies documents accessible via links below:</t>
  </si>
  <si>
    <t>PAYROLL AND ACCOUNTS PAYABLE PROCESSING OVERVIEW FOR EXTERNAL EXAMINERS</t>
  </si>
  <si>
    <t>Payroll Office (Timesheets Bureau Team):</t>
  </si>
  <si>
    <t>Responsible for processing claims for External Examiners who:
• Travel to Ireland for work duties, or
• Are Irish tax residents and possess a PPS number.
Payments made to these individuals are subject to taxation, and they are eligible to claim expenses according to QA226 Policies and Procedures for Payment of External Examiners, including QA302 Sustainable Travel Policy.
Please note that the portion of the fee related to duties outside of Ireland is not subject to taxation in Ireland. However, individuals are advised that tax obligations in their home country remain their responsibility.
Furthermore, individuals may be able to offset any taxes deducted on these claims against their overall tax liability in their country of tax residence.</t>
  </si>
  <si>
    <t>Accounts Payable:</t>
  </si>
  <si>
    <t>Responsible for processing claims for External Examiners who:
• Did not travel to Ireland for work duties, and
• Are not Irish tax residents.
Payments for these individuals are tax-free, and expenses are not applicable.
It's important to note that payments for these individuals are not taxed in Ireland. However, individuals are responsible for any tax due on these payments in their home country.</t>
  </si>
  <si>
    <t>The form is designed with validations to assist you and ensure that all required details are provided. You can only edit fields that are unlocked (white boxes). Required fields are denoted by an asterisk (*). Please carefully read each question and message, as this will help resolve any issues or queries efficiently.</t>
  </si>
  <si>
    <t xml:space="preserve">Useful Link </t>
  </si>
  <si>
    <t>How to avoid emergency or incorrect tax</t>
  </si>
  <si>
    <t>Payment Dates</t>
  </si>
  <si>
    <t>Payroll Deadlines</t>
  </si>
  <si>
    <t>Online Payslips</t>
  </si>
  <si>
    <t>Useful Link to Information Solutions and Services (ISS) Website</t>
  </si>
  <si>
    <t>Activate your Campus Account</t>
  </si>
  <si>
    <t>Step 2: External Examiner, please answer below questions to determine the correct payment process</t>
  </si>
  <si>
    <t>Questions to determine the correct payment process for your claim</t>
  </si>
  <si>
    <t>Select the relevant answer for the questions in this section</t>
  </si>
  <si>
    <t xml:space="preserve">(Q.1) Are you a resident in Republic of Ireland for Tax purposes?* </t>
  </si>
  <si>
    <t>To determine tax residency in Ireland, consider whether you've spent 183 days or more in a tax year in Ireland or 280 days or more over the current tax year and the previous one combined. If you're present for 30 days or less in a tax year, you're not considered a tax resident in Ireland.</t>
  </si>
  <si>
    <t>(Q.2) Did you travel to Republic of Ireland to perform any work-related duties or tasks?*</t>
  </si>
  <si>
    <t>No (Skip Q.3 to Q.5 - Go to Step 3)</t>
  </si>
  <si>
    <t>(Q.3) If you're not a tax resident of the Republic of Ireland, do you have an Irish PPS number?*</t>
  </si>
  <si>
    <t>(Q.4)  Have you been paid by the University of Galway Payroll Office before?*</t>
  </si>
  <si>
    <t>Yes (Answer Q.5)</t>
  </si>
  <si>
    <t>Note: Up until Q2 of 2022, the institution now known as the University of Galway was referred to as the National University of Ireland Galway (NUIG)</t>
  </si>
  <si>
    <t>(Q.5) If YES to Q.4, please provide your unique University of Galway payroll ID number. This is essential for Payroll (Timesheet Bureau) payment processing*</t>
  </si>
  <si>
    <t>Your six-digit payroll number can be found on bank transfers, or in communications from the HR team at casualsetups@universityofgalway.ie.</t>
  </si>
  <si>
    <t xml:space="preserve">(Q.6) Please confirm if any of your personal details have changed since your last payment. This includes but is not limited to changes in address, contact information, or banking details*	</t>
  </si>
  <si>
    <t>If your payment is to be handled by either the Accounts Payable or Payroll Office, please ensure that Step 3 is fully completed</t>
  </si>
  <si>
    <t>Please proceed to the next step and ensure the details entered on this form are accurate to avoid any delay with your payment. This request will be paid by Accounts Payable Office</t>
  </si>
  <si>
    <t>Please proceed to the next step and ensure the details entered on this form are accurate to avoid any delay with your payment. This request will be paid by Payroll Office</t>
  </si>
  <si>
    <t>Step 3: External Examiner, please enter accurate personal and banking information below</t>
  </si>
  <si>
    <t>All fields must be completed where applicable before submission.  Incomplete forms will be returned which will delay payment.</t>
  </si>
  <si>
    <t>If you're receiving payment via Accounts Payable or if this is your first setup by the University of Galway HR department, please complete step 3 in its entirety. 
Step 3 includes submitting all required information for payment processing.</t>
  </si>
  <si>
    <t>For HR Use Only</t>
  </si>
  <si>
    <t>Post Number</t>
  </si>
  <si>
    <t>Category Type</t>
  </si>
  <si>
    <t>Personal Details*</t>
  </si>
  <si>
    <t>Forename</t>
  </si>
  <si>
    <t>Surname*</t>
  </si>
  <si>
    <t>Date of Birth*</t>
  </si>
  <si>
    <t>Gender*</t>
  </si>
  <si>
    <t>Nationality*</t>
  </si>
  <si>
    <t>Home Address Line 1*</t>
  </si>
  <si>
    <t>Home Address Line 2*</t>
  </si>
  <si>
    <t>City*</t>
  </si>
  <si>
    <t>Eircode / Post Code*</t>
  </si>
  <si>
    <t>Country*</t>
  </si>
  <si>
    <t>Phone Number*</t>
  </si>
  <si>
    <t>Male</t>
  </si>
  <si>
    <t>Female</t>
  </si>
  <si>
    <t>Prefer not to say</t>
  </si>
  <si>
    <t>Irish Tax details*</t>
  </si>
  <si>
    <t>Compulsory when process by Payroll Office (Timesheets Bureau team)</t>
  </si>
  <si>
    <t>PPS Number*</t>
  </si>
  <si>
    <t>PRSI Class*</t>
  </si>
  <si>
    <t>The different classes of Pay-Related Social Insurance (PRSI)</t>
  </si>
  <si>
    <t>Bank Details*</t>
  </si>
  <si>
    <t>Name of Account Holder*</t>
  </si>
  <si>
    <t>Note: The name of the Account Holder must match the name of the external examiner as listed under the Personal Details section.</t>
  </si>
  <si>
    <t>SEPA Payment Transfers: Ireland/ UK / EU</t>
  </si>
  <si>
    <t>Bank Name*</t>
  </si>
  <si>
    <t>Bank Address line 1*</t>
  </si>
  <si>
    <t>Bank Address line 2*</t>
  </si>
  <si>
    <t>Bank City*</t>
  </si>
  <si>
    <t>IBAN*</t>
  </si>
  <si>
    <t>Bank Swift/BIC*</t>
  </si>
  <si>
    <t>SEPA Payment Transfers:UK</t>
  </si>
  <si>
    <t>Bank Account No.*</t>
  </si>
  <si>
    <t>I Confirm Bank Accepts International Transfers*</t>
  </si>
  <si>
    <t>Yes</t>
  </si>
  <si>
    <t>No</t>
  </si>
  <si>
    <t>Bank Routing Number*</t>
  </si>
  <si>
    <t>If it's Accounts Payable then they can process payments to non SEPA bank accounts, however Payroll can only pay to SEPA/Revolut bank details.</t>
  </si>
  <si>
    <t>The differences between non-SEPA and SEPA transfers</t>
  </si>
  <si>
    <t>SEPA Transfers:</t>
  </si>
  <si>
    <t>Processed within 24 hours.</t>
  </si>
  <si>
    <t>Typically free of charge.</t>
  </si>
  <si>
    <t>Covers EU countries and select others like Iceland, Switzerland, Norway, and Monaco.</t>
  </si>
  <si>
    <t>Non-SEPA Transfers:</t>
  </si>
  <si>
    <t>Take longer, around 1-5 working days.</t>
  </si>
  <si>
    <t>Incur fees, which vary based on bank, payment method, and destination.</t>
  </si>
  <si>
    <t>Include cross-border transfers to countries outside the SEPA zone, often requiring intermediary banks.</t>
  </si>
  <si>
    <t>Step 1: External Examiner, please provide the details required by the External Examiner Office below</t>
  </si>
  <si>
    <t>Home University Name*</t>
  </si>
  <si>
    <t>Name of School and Contact Person within the University of Galway (Chair, Supervisor, Program Director  and or  school admin)*</t>
  </si>
  <si>
    <t>Registered Email Address (Home University)*</t>
  </si>
  <si>
    <t>Please provide any relevant details pertaining to the work undertaken, including but not limited to Program/Subject/Student IDs/Names*</t>
  </si>
  <si>
    <t>No. of days examining outside Ireland:*</t>
  </si>
  <si>
    <t>No. of days examining in Ireland:*</t>
  </si>
  <si>
    <t>No. of dissertations examined:*</t>
  </si>
  <si>
    <t>Quality Programm Review: Have you submitted the Quality Report?</t>
  </si>
  <si>
    <t xml:space="preserve">Yes </t>
  </si>
  <si>
    <t xml:space="preserve">No </t>
  </si>
  <si>
    <t>Other</t>
  </si>
  <si>
    <t>NOTE: Please be advised that payment processing is subject to the submission of quality reports to qualityoffice@universityofgalway.ie</t>
  </si>
  <si>
    <t>Date of Quality Report Submission*</t>
  </si>
  <si>
    <t>I confirm that I have read and understand QA226 Policies and Procedures for Payment of External Examiners and QA302 Sustainable Travel Policy*</t>
  </si>
  <si>
    <t>I acknowledge that I have reviewed and comprehended the University of Galway QA302 Sustainable Travel Policy, and I affirm compliance with its guidelines regarding expense reporting*</t>
  </si>
  <si>
    <t>N/A no travel expenses incurred. Please proceed to Step 6</t>
  </si>
  <si>
    <t>Please select the claim’s academic year*</t>
  </si>
  <si>
    <t>2024 - 2025</t>
  </si>
  <si>
    <t>2023 - 2024</t>
  </si>
  <si>
    <t>2022 - 2023</t>
  </si>
  <si>
    <t>Other - please detail in email body dates &amp; reasons for late submission(s)</t>
  </si>
  <si>
    <t>Start of term*</t>
  </si>
  <si>
    <t>End of term*</t>
  </si>
  <si>
    <t xml:space="preserve">Step 4: Details Required to Process Payment </t>
  </si>
  <si>
    <t>External Examiner Payroll ID Number*</t>
  </si>
  <si>
    <t>External Examiner, please enter the number of days worked (Whole number input required, e.g. 1)*</t>
  </si>
  <si>
    <t>Please enter the number of days worked, including both the days worked in the Ireland (including travel) and the days worked in your home country (outside Ireland). Ensure that the entered number corresponds to the actual total number of days worked.</t>
  </si>
  <si>
    <t>Please refer to the following rules:
-For Doctorate Degree (PhD/MD) examinations, such as Viva, you are allowed to claim 0.5 day for the Viva examination and an additional 0.5 day for review, totaling 1 day.
-As a Visiting/Virtual Fee Extern Examiner, the maximum payment allowable per visit is two days.</t>
  </si>
  <si>
    <t>Step 4: External Examiner/ Quality Programme Reviewer Detail of Work Undertaken</t>
  </si>
  <si>
    <t>Claim your for Visiting or Virtual: Doctorate Degree (Phd/MD) Examinations or Extern Examiner Fee</t>
  </si>
  <si>
    <t>Claim your compensation for reading Minor Thesis or Research Master Thesis</t>
  </si>
  <si>
    <t>If you are an Irish Tax Resident, you are not eligible to claim days performed outside the country (Q.1.). Please note that the combined total of days physically spent in Ireland (including travel) and days worked outside Ireland should not exceed the total number of days worked.</t>
  </si>
  <si>
    <t xml:space="preserve">***REQUEST FOR PAYMENT SHOULD BE SUBMITTED NO LATER THAN 3 MONTHS FOLLOWING COMPLITION OF THE WORK**  </t>
  </si>
  <si>
    <t>In Step 5 - select type of work, enter date worked (one date per row) and number of dates worked. This will calculate your pay in step 4.</t>
  </si>
  <si>
    <t>Whole number input required, e.g. 1</t>
  </si>
  <si>
    <t>Type of Work &amp; Description*</t>
  </si>
  <si>
    <t>Description of Work*</t>
  </si>
  <si>
    <t>Fee Euro (€)</t>
  </si>
  <si>
    <t>Date Worked*
(DD-MM-YYYY)</t>
  </si>
  <si>
    <t>Input One Date Per Line</t>
  </si>
  <si>
    <t>Number of days physically spent in Republic of Ireland (including travel) for work purposes (taxable in Ireland)</t>
  </si>
  <si>
    <t>Number of days work performed in home country (outside of Republic of Ireland)</t>
  </si>
  <si>
    <t>Optional  (Additional information for External Examiner Office i.e. Module Codes)</t>
  </si>
  <si>
    <t>Payroll pay code: 2189</t>
  </si>
  <si>
    <t>Payroll pay code 2187</t>
  </si>
  <si>
    <t>Grand Total for Fee (EURO)</t>
  </si>
  <si>
    <t xml:space="preserve">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						</t>
  </si>
  <si>
    <t xml:space="preserve">Step 6: Expenses if applicable (must be converted to Euro)  - Provide all receipts to the approver of this payment					</t>
  </si>
  <si>
    <t>Expenses Receipts:*</t>
  </si>
  <si>
    <t>All travel receipts must be retained by the approver for auditing purposes. The approver will need to ensure all receipts are provided and in line with QA304 University T&amp;S Policy for visitors. Please provide both the Date of Travel Commenced and Date of Expenses.</t>
  </si>
  <si>
    <t xml:space="preserve">These rates essentially represent the maximum allowable tax-free reimbursement that employees can receive for the expenses they incur. This includes costs for accommodation, meals, and other essential expenditures related to their work-related travel. </t>
  </si>
  <si>
    <t>Please provide travel details*</t>
  </si>
  <si>
    <t>Could you please provide the purpose of your recent trip as an external examiner?*</t>
  </si>
  <si>
    <t xml:space="preserve">Arrival in Ireland as per flight:*
</t>
  </si>
  <si>
    <t>Date of Arrival:*</t>
  </si>
  <si>
    <t>Time of Arrival:*</t>
  </si>
  <si>
    <t>Departure from Ireland as per flight:*</t>
  </si>
  <si>
    <t>Date of Departure:*</t>
  </si>
  <si>
    <t>Time of Departure:*</t>
  </si>
  <si>
    <t>This field will populate itself based on the arrival and departure information provided</t>
  </si>
  <si>
    <t>I confirm the primary purpose of this claim was to act as an External Examiner, that any personal aspect to this trip did not result in additional costs to this expenses claim and that I will retain documentary evidence of the same*</t>
  </si>
  <si>
    <t>No personal Travel</t>
  </si>
  <si>
    <t>Please specify if trip expenses were self-funded or partially covered by your home or another university, and provide relevant contribution details*</t>
  </si>
  <si>
    <t>Can you specify which expenses were covered by your home university, if any, and which expenses you covered independently?*</t>
  </si>
  <si>
    <t>Reimbursement Policy for External Examiners
External Examiners visiting the University of Galway are entitled to reimbursement for accommodation and subsistence expenses upon submission of itemized vouched receipts.
Maximum Reimbursement Rates for Overnight Stay (Reimbursement includes accommodation and three meals per day.)
Until December 13th, 2023: €167 per 24 hours
From December 14th, 2023, onwards: €195 per 24 hours
Daytime Rates (Over 10 Hours)
Until December 13th, 2023: €39.08 (Covers 2 meals: lunch + main meal, paid by claimant)
From December 14th, 2023, onwards: €42.99 (Covers 2 meals: lunch + main meal, paid by claimant)
Daytime Rates (Over 5 Hours)
Until December 13th, 2023: €16.29 (Covers 1 meal: lunch/main meal, paid by claimant)
From December 14th, 2023, onwards: €17.26 (Covers 1 meal: lunch/main meal, paid by claimant)
Scope of Reimbursement
Reimbursement is limited to expenses essential for work as an External Examiner. Expenses outside this scope cannot be claimed. Please note that a credit/debit card receipt is not sufficient by itself.
Diligence and Avoiding Double Claims
External Examiners must ensure that their claims do not exceed actual costs and avoid double claiming, such as attempting to claim for meals already included in hotel bills.</t>
  </si>
  <si>
    <t>Motor Travel Reimbursement: Motor travel reimbursement is only allowed when traveling within Ireland. The reimbursement rate for motor travel within Ireland is 41.8 cents per kilometer. In all other cases, public transport should be used.</t>
  </si>
  <si>
    <t>Please refer to QA303 Sustainable Travel Policy which covers the use of personal transport.
Public transport must be used on all occasions.
Please explain why you did not use public transportation and choose to drive.
Please note where it is considered that public transport was available your mileage claim will be rejected*</t>
  </si>
  <si>
    <t>(QA303 2.1 No public transport, equal or greater expense, loss of significant time)</t>
  </si>
  <si>
    <t>Section D: Summary Information for Review:</t>
  </si>
  <si>
    <t>Cost Centre</t>
  </si>
  <si>
    <t>Type of Work</t>
  </si>
  <si>
    <t>Rate Per Hour</t>
  </si>
  <si>
    <t>Total Hours Worked</t>
  </si>
  <si>
    <t>Value (Euro)</t>
  </si>
  <si>
    <t>Step 6: Please review and confirm the summary of your claim:</t>
  </si>
  <si>
    <t>Your expenses claim exceeds €1,000.00 (QA226). Please adjust your expenses as needed.</t>
  </si>
  <si>
    <t>Accommodation: Number of Nights Stayed</t>
  </si>
  <si>
    <t>1 Night</t>
  </si>
  <si>
    <t>2 Nights</t>
  </si>
  <si>
    <t>3 Nights</t>
  </si>
  <si>
    <t>As budget holder I am approving by submission to finance team</t>
  </si>
  <si>
    <t>As budget holder I am attaching to this request for payment:</t>
  </si>
  <si>
    <t>Sub Category for ERR</t>
  </si>
  <si>
    <t>Pay Code (For Office Use Only)</t>
  </si>
  <si>
    <t>Automatically populated based on selected Expenses type</t>
  </si>
  <si>
    <t>For Processing Highlights</t>
  </si>
  <si>
    <t>TRAVEL_VOUCHED</t>
  </si>
  <si>
    <t>Overnight Allowance
- Coverage: Includes up to 24 hours from departure time, plus an additional 5 hours.
- Inclusions: Accommodation and three meals.
- Reimbursement Rates: €167 per 24 hours until December 13th, 2023, and €195 per 24 hours thereafter.</t>
  </si>
  <si>
    <t>Privately Hired Transport (QA302 Policy) - Attach written prior UMT approval</t>
  </si>
  <si>
    <t>Rail &amp; Ferry Travel as per QA302 Policy or QA303 Policy</t>
  </si>
  <si>
    <t>Only Parking, Tolls, Fuel costs as outlined on QA303 Policy</t>
  </si>
  <si>
    <t>SUBSISTENCE_VOUCHED</t>
  </si>
  <si>
    <t>https://www.rydoo.com/compliance/usa/usa-mileage/</t>
  </si>
  <si>
    <t>https://www.travelperk.com/uk/blog/traveling-allowance-Italy/</t>
  </si>
  <si>
    <t>Mileage Reimbursement in Europe</t>
  </si>
  <si>
    <t>https://www.eurodev.com/blog/mileage-reimbursement-in-europe#:~:text=Since%20the%201st%20of%20July,that%20it%20was%200.18%20euros).</t>
  </si>
  <si>
    <t>Country</t>
  </si>
  <si>
    <t>Rate for mileage reimbursement</t>
  </si>
  <si>
    <t>Select country from dropdown</t>
  </si>
  <si>
    <t>Automatically populated based on selected country</t>
  </si>
  <si>
    <t>Austria</t>
  </si>
  <si>
    <t>Belgium</t>
  </si>
  <si>
    <t>Finland</t>
  </si>
  <si>
    <t>France</t>
  </si>
  <si>
    <t>Germany</t>
  </si>
  <si>
    <t>Netherlands </t>
  </si>
  <si>
    <t>Portugal</t>
  </si>
  <si>
    <t>Republic of Ireland</t>
  </si>
  <si>
    <t>Slovenia</t>
  </si>
  <si>
    <t>Spain</t>
  </si>
  <si>
    <t>This is equal to €2.25 per 10 km</t>
  </si>
  <si>
    <t>CHF 0.72 per km</t>
  </si>
  <si>
    <t>Cost in EUR=0.72 CHF×0.93 EUR/CHF=0.6696 EUR per km</t>
  </si>
  <si>
    <t>United Kingdom including Northern Ireland</t>
  </si>
  <si>
    <t>0.45 pence</t>
  </si>
  <si>
    <t>Cost in EUR=0.45 GBP×1.17 EUR/GBP=0.5265 EUR per mile</t>
  </si>
  <si>
    <t>USA</t>
  </si>
  <si>
    <t>67 cents/mile </t>
  </si>
  <si>
    <t>Cost in EUR=0.67 USD×0.93 EUR/USD=0.6221 EUR per mile</t>
  </si>
  <si>
    <t>Kilometers=Miles×1.60934</t>
  </si>
  <si>
    <t>1 mile×1.60934=1.60934 kilometers</t>
  </si>
  <si>
    <t xml:space="preserve">Doctorate Degree (PhD/ MD) Examination </t>
  </si>
  <si>
    <t xml:space="preserve">Visiting Extern Examiner
</t>
  </si>
  <si>
    <t xml:space="preserve">Virtual Fee Extern Examiner
</t>
  </si>
  <si>
    <t xml:space="preserve">Extern Examiner reading fee for Minor Thesis 
</t>
  </si>
  <si>
    <t xml:space="preserve">Extern Examiner Reading Fee for Research Master Thesis 
</t>
  </si>
  <si>
    <t>Per Day work</t>
  </si>
  <si>
    <t xml:space="preserve">Per Minor Thesis, Research Master Thesis </t>
  </si>
  <si>
    <t>Select Type of Work</t>
  </si>
  <si>
    <t>Description</t>
  </si>
  <si>
    <t>Paid Fee</t>
  </si>
  <si>
    <t>Lock Max No. of days</t>
  </si>
  <si>
    <t>Automatically populated based on selected work type</t>
  </si>
  <si>
    <r>
      <t xml:space="preserve">Doctorate Degree (PhD/ MD) Examination (Visting or Virtual)
</t>
    </r>
    <r>
      <rPr>
        <sz val="10"/>
        <color theme="1"/>
        <rFont val="Franklin Gothic Book"/>
        <family val="2"/>
        <scheme val="minor"/>
      </rPr>
      <t>[Full day Virtual or Visiting the University as an external examiner for Fee per PhD/MD]</t>
    </r>
  </si>
  <si>
    <t>Fee per PHd/MD</t>
  </si>
  <si>
    <t>Please pick '1 day' from the dropdown menu below</t>
  </si>
  <si>
    <t>Extern Examiner Reading Fee for Minor Thesis [Fee per thesis]</t>
  </si>
  <si>
    <t>Fee is €52 per thesis</t>
  </si>
  <si>
    <r>
      <t xml:space="preserve">Extern Examiner Fee (Visiting or Virtual)
</t>
    </r>
    <r>
      <rPr>
        <sz val="10"/>
        <color theme="1"/>
        <rFont val="Franklin Gothic Book"/>
        <family val="2"/>
        <scheme val="minor"/>
      </rPr>
      <t>[Full days Virtual or Visiting the University as an external examiner (Undergraduate/Taught Masters/Research Masters). Max payment allowable per visit: two days]</t>
    </r>
  </si>
  <si>
    <t>Full days Virtual or Visiting the University as an external examiner (Undergraduate/Taught Masters/Research Masters). Max payment allowable per visit: two days</t>
  </si>
  <si>
    <t>Please select either '1 day' or '2 days' from the dropdown menu below</t>
  </si>
  <si>
    <t>Extern Examiner Reading Fee for Research Master Thesis [Fee per thesis]</t>
  </si>
  <si>
    <t>Fee is €102 per thesis</t>
  </si>
  <si>
    <t>Taxi - Reasonable Use: Please provide a justification in line 230, as required by the QA302 Policy</t>
  </si>
  <si>
    <t>6) I understand that expenses are capped at €1,000 (QA226) for all claims, with the exception of Doctorate Degrees (PhD and MDs), which have a higher cap of €1,200 where the date of the VIVA is after 31st August 2024 and that the form must reflect these limits*</t>
  </si>
  <si>
    <t>7) I understand that delays may occur if I am non-compliant with policies or fail to complete the mandatory sections of this form*</t>
  </si>
  <si>
    <r>
      <rPr>
        <b/>
        <sz val="16"/>
        <rFont val="Helvetica"/>
      </rPr>
      <t xml:space="preserve">External Examiner - Thank you for completing the form. You have now reached the end of the form and are required to email this completed form and relevant travel receipts for approval to the Exams Office at </t>
    </r>
    <r>
      <rPr>
        <b/>
        <u/>
        <sz val="16"/>
        <color rgb="FF1C31CE"/>
        <rFont val="Helvetica"/>
      </rPr>
      <t>externalexaminers@universityofgalway.ie</t>
    </r>
    <r>
      <rPr>
        <b/>
        <sz val="16"/>
        <rFont val="Helvetica"/>
      </rPr>
      <t xml:space="preserve"> 
A reminder that delays may occur for non-compliant claims and or failure to complete the mandatory sections of this form.</t>
    </r>
  </si>
  <si>
    <t>Accommodation, Meals (Receipted) instead of using subsistence unvouched rates (see QA302 Policy)</t>
  </si>
  <si>
    <t>Air Travel, Bus, Rail &amp; Ferry Travel, Taxi, Privately Hired Transport</t>
  </si>
  <si>
    <t>Please provide justification if you are submitting the claim later than 3 months of work completion/ visit to campus*</t>
  </si>
  <si>
    <t>NB: This reimbursement process is exclusively for External Examiners; please indicate if your trip expenses were fully self-funded or partially covered by another institution (including contribution details), specify dates on campus and any personal travel dates, and provide information on any accompanying guests*</t>
  </si>
  <si>
    <t>If you stayed overnight in Ireland, please provide the following details: Hotel name and address, and the number of nights stayed*</t>
  </si>
  <si>
    <t>For all other worldwide payments (Outside EU &amp; UK)</t>
  </si>
  <si>
    <t>Difference:</t>
  </si>
  <si>
    <t>Bank Account No.</t>
  </si>
  <si>
    <t>Bank Sort Code No.</t>
  </si>
  <si>
    <t>External Examiner's Name (as per bank account)*</t>
  </si>
  <si>
    <r>
      <rPr>
        <b/>
        <sz val="10"/>
        <rFont val="Helvetica"/>
      </rPr>
      <t>PPS Number</t>
    </r>
    <r>
      <rPr>
        <sz val="10"/>
        <rFont val="Helvetica"/>
      </rPr>
      <t xml:space="preserve">
</t>
    </r>
    <r>
      <rPr>
        <b/>
        <sz val="10"/>
        <color rgb="FFC00000"/>
        <rFont val="Helvetica"/>
      </rPr>
      <t>Not providing a PPSN and registering the University of Galway as your employer with the Irish Revenue will lead to emergency tax</t>
    </r>
    <r>
      <rPr>
        <sz val="10"/>
        <rFont val="Helvetica"/>
      </rPr>
      <t xml:space="preserve"> (currently at 40%) being applied to the portion of the fee related to time spent in the Republic of Ireland.</t>
    </r>
  </si>
  <si>
    <t>Personal Email Address*</t>
  </si>
  <si>
    <t>Please provide the date of this claim submission to  externalexaminers@universityofgalway.ie*</t>
  </si>
  <si>
    <t>For EE with Personal travel - please maintain date &amp; time of arrival &amp; departure that would have occurred without the personal travel element so that the form can calculate accurate subsistence rates</t>
  </si>
  <si>
    <t>If you exceeded the Irish Tax-Free Allowance as calculated above for total accommodation and meals expenses – please provide a justification*</t>
  </si>
  <si>
    <t>External examiner's report: (Not PhD, MD or Research Masters)</t>
  </si>
  <si>
    <t>Quality Office: Have you submitted your report to the Quality Office? QA005</t>
  </si>
  <si>
    <t>Date of report submission:</t>
  </si>
  <si>
    <t>***Mandatory*** Provide details of work undertaken to include Program/Subject/Student IDs/Names*</t>
  </si>
  <si>
    <t>E.g. 1  I am the external examiner for MA cybersecurity and reviewed minor thesis for 3 students 1234567, 7654321 &amp; 95959595
E.g. 2 I acted as an external examiner for the VIVA of 1234567 </t>
  </si>
  <si>
    <t>*Required for claim processing if the claim exceeds 3 months</t>
  </si>
  <si>
    <t>*Required for claim processing if your claim exceeds the Irish Tax-Free Allowance</t>
  </si>
  <si>
    <t>*Required for payroll processing if mileage is being claimed</t>
  </si>
  <si>
    <t>The arrival date must be on or after January 1, 2023, and not in the future</t>
  </si>
  <si>
    <t>The departure date must be after the arrival date</t>
  </si>
  <si>
    <r>
      <rPr>
        <b/>
        <sz val="11"/>
        <color rgb="FF1C31CE"/>
        <rFont val="Helvetica"/>
      </rPr>
      <t xml:space="preserve">Policy </t>
    </r>
    <r>
      <rPr>
        <b/>
        <u/>
        <sz val="11"/>
        <color rgb="FF1C31CE"/>
        <rFont val="Helvetica"/>
      </rPr>
      <t>link</t>
    </r>
  </si>
  <si>
    <r>
      <t xml:space="preserve">Fee </t>
    </r>
    <r>
      <rPr>
        <b/>
        <sz val="10"/>
        <color theme="1"/>
        <rFont val="Helvetica"/>
      </rPr>
      <t>Taxable</t>
    </r>
    <r>
      <rPr>
        <sz val="10"/>
        <color theme="1"/>
        <rFont val="Helvetica"/>
      </rPr>
      <t xml:space="preserve"> in Ireland </t>
    </r>
  </si>
  <si>
    <r>
      <t xml:space="preserve">Fee </t>
    </r>
    <r>
      <rPr>
        <b/>
        <sz val="10"/>
        <color theme="1"/>
        <rFont val="Helvetica"/>
      </rPr>
      <t>Non -Taxable</t>
    </r>
    <r>
      <rPr>
        <sz val="10"/>
        <color theme="1"/>
        <rFont val="Helvetica"/>
      </rPr>
      <t xml:space="preserve"> in Ireland</t>
    </r>
  </si>
  <si>
    <t>Overall Expenses Grand Total</t>
  </si>
  <si>
    <t>The approver must email the fully reviewed timesheet form along with accompanying expenses receipts to the Bureau by 5 pm on the 5th of each month, except for December, which has a deadline of November 28th, 2025. If the 5th falls on a weekend, the deadline is the previous Friday at 5 pm to ensure inclusion in the upcoming payroll. Incomplete or inaccurately filled forms may result in exclusion from the scheduled payroll processing.</t>
  </si>
  <si>
    <r>
      <rPr>
        <b/>
        <sz val="10"/>
        <rFont val="Helvetica"/>
      </rPr>
      <t>Daily Allowance (more than 5 hours):</t>
    </r>
    <r>
      <rPr>
        <sz val="10"/>
        <rFont val="Helvetica"/>
      </rPr>
      <t xml:space="preserve">
- The 5-hour rate is designed to cover the staff member's daily expenses for meals and drinks when away on a business trip for more than five and less than ten hours.
- Applicable for absences is more than 8 km (5 miles) from the claimant's home or normal place of work.
- Galway Up to 5 Horus Daily Allowance Rates:
•	 Until 13th December 2023: €16.29
•	 Until 28th Jan 2025: €17.92
•	 Effective 29th Jan 2025: €19.25
</t>
    </r>
  </si>
  <si>
    <r>
      <rPr>
        <b/>
        <sz val="10"/>
        <color theme="1"/>
        <rFont val="Helvetica"/>
      </rPr>
      <t>Daily Allowance (more than 10 hours):</t>
    </r>
    <r>
      <rPr>
        <sz val="10"/>
        <color theme="1"/>
        <rFont val="Helvetica"/>
      </rPr>
      <t xml:space="preserve">
- The 10-hour rate is designed to cover the staff member's daily expenses for meals and drinks when away on a business trip for more than ten hours and the staff member did not pay for accommodation.
- Applicable for absences is more than 8 km (5 miles) from the claimant's home or normal place of work.
-Up to 10 Horus Daily Allowance Rates:
•	 Until 13th December 2023: €39.08
•	 Until 28th Jan 2025: €42.99
•	 Effective 29th Jan 2025: €46.17
</t>
    </r>
  </si>
  <si>
    <r>
      <t xml:space="preserve">External Examiners visiting the University of Galway are entitled to reimbursement for accommodation and subsistence expenses upon submission of itemized vouched receipts.
</t>
    </r>
    <r>
      <rPr>
        <b/>
        <sz val="10"/>
        <rFont val="Helvetica"/>
      </rPr>
      <t>Maximum Reimbursement Rates for Overnight Stay (reimbursement includes accommodation and three meals per day)</t>
    </r>
    <r>
      <rPr>
        <sz val="10"/>
        <rFont val="Helvetica"/>
      </rPr>
      <t xml:space="preserve">
- Until December 13th, 2023: €167 per 24 hours
- Until 28th Jan 2025: €195 per 24 hours
- Effective 29th Jan 2025, onwards: €205.53 per 24 hours
</t>
    </r>
    <r>
      <rPr>
        <b/>
        <sz val="10"/>
        <rFont val="Helvetica"/>
      </rPr>
      <t>Daytime Rates (Over 10 Hours)</t>
    </r>
    <r>
      <rPr>
        <sz val="10"/>
        <rFont val="Helvetica"/>
      </rPr>
      <t xml:space="preserve">
- Until December 13th, 2023: €39.08 (Covers 2 meals: lunch + main meal, paid by claimant)
- Until 28th Jan 2025: €42.99 (Covers 2 meals: lunch + main meal, paid by claimant)
- Effective 29th Jan 2025, onwards: €46.17(Covers 2 meals: lunch + main meal, paid by claimant)
</t>
    </r>
    <r>
      <rPr>
        <b/>
        <sz val="10"/>
        <rFont val="Helvetica"/>
      </rPr>
      <t>Daytime Rates (Over 5 Hours)</t>
    </r>
    <r>
      <rPr>
        <sz val="10"/>
        <rFont val="Helvetica"/>
      </rPr>
      <t xml:space="preserve">
- Until December 13th, 2023: €16.29 (Covers 1 meal: lunch/main meal, paid by the claimant)
- Until 28th Jan 2025: €17.92 (Covers 1 meal: lunch/main meal, paid by the claimant)
- Effective 29th Jan 2025, onwards: €19:25 (Covers 1 meal: lunch/main meal, paid by the claimant)
</t>
    </r>
    <r>
      <rPr>
        <b/>
        <sz val="10"/>
        <color rgb="FFC00000"/>
        <rFont val="Helvetica"/>
      </rPr>
      <t>Reminder: Expenses exceeding the Irish tax-free allowance need written approval from the School UMT (see QA302 section 4.7) for payroll reimbursement and will be subject to tax.</t>
    </r>
    <r>
      <rPr>
        <sz val="10"/>
        <rFont val="Helvetica"/>
      </rPr>
      <t xml:space="preserve">
</t>
    </r>
    <r>
      <rPr>
        <b/>
        <sz val="10"/>
        <rFont val="Helvetica"/>
      </rPr>
      <t>Scope of Reimbursement</t>
    </r>
    <r>
      <rPr>
        <sz val="10"/>
        <rFont val="Helvetica"/>
      </rPr>
      <t xml:space="preserve">
Reimbursement is limited to expenses essential for work as an External Examiner. Expenses outside this scope cannot be claimed. Please note that a credit/debit card receipt is not sufficient by itself.
</t>
    </r>
    <r>
      <rPr>
        <b/>
        <sz val="10"/>
        <rFont val="Helvetica"/>
      </rPr>
      <t>Diligence and Avoiding Double Claims</t>
    </r>
    <r>
      <rPr>
        <sz val="10"/>
        <rFont val="Helvetica"/>
      </rPr>
      <t xml:space="preserve">
External Examiners must ensure that their claims do not exceed actual costs and avoid double claiming, such as attempting to claim for meals already included in hotel bills.</t>
    </r>
  </si>
  <si>
    <t>Revenue Travel and subsistence</t>
  </si>
  <si>
    <t>Revenue’s ERR 2024 page</t>
  </si>
  <si>
    <r>
      <rPr>
        <b/>
        <sz val="10"/>
        <rFont val="Helvetica"/>
      </rPr>
      <t>Overnight Allowance:</t>
    </r>
    <r>
      <rPr>
        <sz val="10"/>
        <rFont val="Helvetica"/>
      </rPr>
      <t xml:space="preserve">
- Covers up to 24 hours from departure time, plus an additional 5 hours i.e. 29 hours. 
- Applicable for absences over 100 km (62.5 miles) from the claimant's home or normal place of work.
- Includes accommodation, and three meals.
- Galway Overnight Allowance:
•	 Until 13th December 2023: €167
•	 Until 28th Jan 2025: €195
•	 Effective 29th Jan 2025: €205.53
•	 Costs outside those values must be taxed via payroll</t>
    </r>
  </si>
  <si>
    <t>Please be aware that it is mandatory to complete and answer all 7 questions.</t>
  </si>
  <si>
    <r>
      <rPr>
        <b/>
        <sz val="10"/>
        <color rgb="FF002060"/>
        <rFont val="Helvetica"/>
      </rPr>
      <t>For the calculation of mileage, please use Google Maps as this will provide the most efficient route to/from your destination, and is the method by which we will be completing our cross-checking.</t>
    </r>
    <r>
      <rPr>
        <sz val="10"/>
        <color rgb="FF002060"/>
        <rFont val="Helvetica"/>
      </rPr>
      <t xml:space="preserve">
</t>
    </r>
    <r>
      <rPr>
        <b/>
        <sz val="10"/>
        <color rgb="FF002060"/>
        <rFont val="Helvetica"/>
      </rPr>
      <t>If for any reason there are factors outside of your control which affect the travel route that Google Maps is providing (e.g., roadworks, road closures, etc.), and you must take a different route, please provide this explanation in the email.</t>
    </r>
  </si>
  <si>
    <t>Air Travel, Bus, Rail &amp; Ferry Travel, Taxi, Privately Hired Transport,</t>
  </si>
  <si>
    <t>Please note that the Payroll &amp; Expenses Office is not empowered to alter policies and procedures concerning expense claims. Our responsibility lies in verifying the provided information and ensuring that expenses comply with the University's guidelines and policies.
If you have any questions or concerns regarding these policies, please directly contact the manager and budget holder. They may, if necessary, seek clarification from the  University Management Team (UMT). The UMT is tasked with initiating discussions, establishing agreements, and supervising the implementation of these policies</t>
  </si>
  <si>
    <r>
      <t xml:space="preserve">5) I understand additional approval is required for claims past the 3 months the submission deadline*
    a. Claims with expenses require approval from the College University of Galway Management Team (UMT) </t>
    </r>
    <r>
      <rPr>
        <sz val="7"/>
        <color theme="1"/>
        <rFont val="Helvetica"/>
      </rPr>
      <t>(QA302 sec 7.1.10a)</t>
    </r>
    <r>
      <rPr>
        <sz val="10.5"/>
        <color theme="1"/>
        <rFont val="Helvetica"/>
      </rPr>
      <t xml:space="preserve">
    b. Claims without expenses require approval from the budget holder </t>
    </r>
    <r>
      <rPr>
        <sz val="7"/>
        <color theme="1"/>
        <rFont val="Helvetica"/>
      </rPr>
      <t>(QA226 sec 4.1)</t>
    </r>
  </si>
  <si>
    <t>If Overseas Travel - enter date &amp; time of departure from  Republic of Ireland
If within ROI - date &amp; time of journey commencement (leaving campus)</t>
  </si>
  <si>
    <t>Total Irish Tax Free T&amp;S Allowance (Accommodation &amp; Meals):</t>
  </si>
  <si>
    <t>Total Travel &amp; Subsistence Claim (Accommodation &amp; Meals):</t>
  </si>
  <si>
    <r>
      <t xml:space="preserve">Provide the starting point, destination, end point, and reason for the trip. 
</t>
    </r>
    <r>
      <rPr>
        <sz val="10"/>
        <rFont val="Helvetica"/>
      </rPr>
      <t>Indicate whether it's a one-way or return journey</t>
    </r>
    <r>
      <rPr>
        <b/>
        <sz val="10"/>
        <rFont val="Helvetica"/>
      </rPr>
      <t xml:space="preserve"> </t>
    </r>
    <r>
      <rPr>
        <sz val="10"/>
        <rFont val="Helvetica"/>
      </rPr>
      <t>(</t>
    </r>
    <r>
      <rPr>
        <sz val="10"/>
        <color rgb="FF1C31CE"/>
        <rFont val="Helvetica"/>
      </rPr>
      <t>including Eircode's if possible</t>
    </r>
    <r>
      <rPr>
        <sz val="10"/>
        <rFont val="Helvetica"/>
      </rPr>
      <t xml:space="preserve">).  </t>
    </r>
    <r>
      <rPr>
        <b/>
        <sz val="10"/>
        <rFont val="Helvetica"/>
      </rPr>
      <t xml:space="preserve">
</t>
    </r>
    <r>
      <rPr>
        <sz val="10"/>
        <rFont val="Helvetica"/>
      </rPr>
      <t>Attach a PDF of the Google Maps route to your claim</t>
    </r>
  </si>
  <si>
    <t>Revenue Emergency Tax</t>
  </si>
  <si>
    <t>Processing notes from the Exams Office</t>
  </si>
  <si>
    <t>For Internal Use Only: please detail (if any) manual adjustments to the T&amp;S allowance or total claim</t>
  </si>
  <si>
    <t>EXTERNAL EXAMINER FORM V6.1</t>
  </si>
  <si>
    <t>Appointment Details: please provide dates of your full term of appointment e.g. 01/09/2021 - 31/08/2025</t>
  </si>
  <si>
    <t>Flight/train/bus/taxi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</si>
</sst>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Red]\-&quot;€&quot;#,##0.00"/>
    <numFmt numFmtId="43" formatCode="_-* #,##0.00_-;\-* #,##0.00_-;_-* &quot;-&quot;??_-;_-@_-"/>
    <numFmt numFmtId="164" formatCode="&quot;€&quot;#,##0.00"/>
    <numFmt numFmtId="165" formatCode="&quot;€&quot;#,##0"/>
    <numFmt numFmtId="166" formatCode="0;[Red]0"/>
    <numFmt numFmtId="167" formatCode="0.00000"/>
    <numFmt numFmtId="168" formatCode="&quot;€&quot;#,##0.0"/>
  </numFmts>
  <fonts count="157">
    <font>
      <sz val="11"/>
      <color theme="1"/>
      <name val="Franklin Gothic Book"/>
      <family val="2"/>
      <scheme val="minor"/>
    </font>
    <font>
      <sz val="8"/>
      <name val="Franklin Gothic Book"/>
      <family val="2"/>
      <scheme val="minor"/>
    </font>
    <font>
      <sz val="14"/>
      <color theme="1"/>
      <name val="Arial"/>
      <family val="2"/>
    </font>
    <font>
      <u/>
      <sz val="11"/>
      <color theme="10"/>
      <name val="Franklin Gothic Book"/>
      <family val="2"/>
      <scheme val="minor"/>
    </font>
    <font>
      <sz val="12"/>
      <name val="Arial"/>
      <family val="2"/>
    </font>
    <font>
      <b/>
      <u/>
      <sz val="11"/>
      <name val="Arial"/>
      <family val="2"/>
    </font>
    <font>
      <b/>
      <u/>
      <sz val="14"/>
      <color rgb="FF1C31CE"/>
      <name val="Arial"/>
      <family val="2"/>
    </font>
    <font>
      <b/>
      <u/>
      <sz val="12"/>
      <color theme="1"/>
      <name val="Franklin Gothic Book"/>
      <family val="2"/>
      <scheme val="minor"/>
    </font>
    <font>
      <sz val="10"/>
      <name val="Arial"/>
      <family val="2"/>
    </font>
    <font>
      <sz val="11"/>
      <color rgb="FF000000"/>
      <name val="Franklin Gothic Book"/>
      <family val="2"/>
      <scheme val="minor"/>
    </font>
    <font>
      <u/>
      <sz val="11"/>
      <color theme="10"/>
      <name val="Calibri"/>
      <family val="2"/>
    </font>
    <font>
      <b/>
      <sz val="12"/>
      <color theme="0"/>
      <name val="Arial"/>
      <family val="2"/>
    </font>
    <font>
      <b/>
      <sz val="11"/>
      <color theme="0"/>
      <name val="Franklin Gothic Book"/>
      <family val="2"/>
      <scheme val="minor"/>
    </font>
    <font>
      <sz val="11"/>
      <color rgb="FFFF0000"/>
      <name val="Franklin Gothic Book"/>
      <family val="2"/>
      <scheme val="minor"/>
    </font>
    <font>
      <b/>
      <sz val="11"/>
      <color theme="1"/>
      <name val="Franklin Gothic Book"/>
      <family val="2"/>
      <scheme val="minor"/>
    </font>
    <font>
      <b/>
      <sz val="20"/>
      <color rgb="FFFF0000"/>
      <name val="Franklin Gothic Book"/>
      <family val="2"/>
      <scheme val="minor"/>
    </font>
    <font>
      <b/>
      <sz val="18"/>
      <color rgb="FF00B050"/>
      <name val="Franklin Gothic Book"/>
      <family val="2"/>
      <scheme val="minor"/>
    </font>
    <font>
      <b/>
      <sz val="11"/>
      <color theme="0"/>
      <name val="Arial"/>
      <family val="2"/>
    </font>
    <font>
      <sz val="11"/>
      <color theme="1"/>
      <name val="Calibri"/>
      <family val="2"/>
    </font>
    <font>
      <sz val="11"/>
      <color rgb="FFFF0000"/>
      <name val="Calibri"/>
      <family val="2"/>
    </font>
    <font>
      <sz val="11"/>
      <name val="Franklin Gothic Book"/>
      <family val="2"/>
      <scheme val="minor"/>
    </font>
    <font>
      <sz val="11"/>
      <name val="Calibri"/>
      <family val="2"/>
    </font>
    <font>
      <b/>
      <sz val="11"/>
      <color theme="1"/>
      <name val="Calibri"/>
      <family val="2"/>
    </font>
    <font>
      <b/>
      <sz val="11"/>
      <color rgb="FFC00000"/>
      <name val="Franklin Gothic Book"/>
      <family val="2"/>
      <scheme val="minor"/>
    </font>
    <font>
      <sz val="12"/>
      <color theme="1"/>
      <name val="Franklin Gothic Book"/>
      <family val="2"/>
      <scheme val="minor"/>
    </font>
    <font>
      <sz val="11"/>
      <color theme="1"/>
      <name val="Franklin Gothic Book"/>
      <family val="2"/>
      <scheme val="minor"/>
    </font>
    <font>
      <u/>
      <sz val="10"/>
      <color theme="10"/>
      <name val="Arial"/>
      <family val="2"/>
    </font>
    <font>
      <sz val="10"/>
      <name val="Arial"/>
      <family val="2"/>
    </font>
    <font>
      <sz val="11"/>
      <name val="Helvetica"/>
    </font>
    <font>
      <sz val="10"/>
      <name val="Helvetica"/>
    </font>
    <font>
      <b/>
      <sz val="18"/>
      <color theme="0"/>
      <name val="Helvetica"/>
    </font>
    <font>
      <b/>
      <sz val="14"/>
      <color theme="1"/>
      <name val="Helvetica"/>
    </font>
    <font>
      <b/>
      <sz val="12"/>
      <color theme="1"/>
      <name val="Helvetica"/>
    </font>
    <font>
      <b/>
      <sz val="11"/>
      <name val="Helvetica"/>
    </font>
    <font>
      <b/>
      <sz val="16"/>
      <color theme="1"/>
      <name val="Helvetica"/>
    </font>
    <font>
      <sz val="11"/>
      <color theme="1"/>
      <name val="Helvetica"/>
    </font>
    <font>
      <b/>
      <sz val="26"/>
      <color rgb="FFC00000"/>
      <name val="Helvetica"/>
    </font>
    <font>
      <sz val="14"/>
      <color theme="1"/>
      <name val="Helvetica"/>
    </font>
    <font>
      <b/>
      <sz val="9"/>
      <color rgb="FF002060"/>
      <name val="Helvetica"/>
    </font>
    <font>
      <sz val="12"/>
      <color theme="1"/>
      <name val="Helvetica"/>
    </font>
    <font>
      <b/>
      <sz val="10"/>
      <color rgb="FF002060"/>
      <name val="Helvetica"/>
    </font>
    <font>
      <b/>
      <sz val="11"/>
      <color rgb="FF002060"/>
      <name val="Helvetica"/>
    </font>
    <font>
      <b/>
      <u/>
      <sz val="11"/>
      <color rgb="FF1C31CE"/>
      <name val="Helvetica"/>
    </font>
    <font>
      <b/>
      <sz val="11"/>
      <color theme="1"/>
      <name val="Helvetica"/>
    </font>
    <font>
      <b/>
      <sz val="12"/>
      <name val="Helvetica"/>
    </font>
    <font>
      <sz val="12"/>
      <name val="Helvetica"/>
    </font>
    <font>
      <sz val="11"/>
      <color rgb="FF002060"/>
      <name val="Helvetica"/>
    </font>
    <font>
      <sz val="12"/>
      <color rgb="FF002060"/>
      <name val="Helvetica"/>
    </font>
    <font>
      <b/>
      <sz val="14"/>
      <name val="Helvetica"/>
    </font>
    <font>
      <b/>
      <sz val="12"/>
      <color rgb="FFFF0000"/>
      <name val="Helvetica"/>
    </font>
    <font>
      <b/>
      <sz val="20"/>
      <name val="Helvetica"/>
    </font>
    <font>
      <b/>
      <sz val="16"/>
      <color theme="0"/>
      <name val="Helvetica"/>
    </font>
    <font>
      <b/>
      <sz val="10"/>
      <color rgb="FFC00000"/>
      <name val="Helvetica"/>
    </font>
    <font>
      <sz val="10"/>
      <color theme="1"/>
      <name val="Helvetica"/>
    </font>
    <font>
      <u/>
      <sz val="12"/>
      <color rgb="FF1C31CE"/>
      <name val="Helvetica"/>
    </font>
    <font>
      <b/>
      <u/>
      <sz val="9"/>
      <color rgb="FF1C31CE"/>
      <name val="Helvetica"/>
    </font>
    <font>
      <b/>
      <sz val="9"/>
      <color rgb="FFC00000"/>
      <name val="Helvetica"/>
    </font>
    <font>
      <b/>
      <sz val="12"/>
      <color rgb="FFC00000"/>
      <name val="Helvetica"/>
    </font>
    <font>
      <b/>
      <sz val="14"/>
      <color theme="0"/>
      <name val="Helvetica"/>
    </font>
    <font>
      <sz val="16"/>
      <color theme="1"/>
      <name val="Helvetica"/>
    </font>
    <font>
      <sz val="14"/>
      <name val="Helvetica"/>
    </font>
    <font>
      <b/>
      <u/>
      <sz val="18"/>
      <color rgb="FF1C31CE"/>
      <name val="Helvetica"/>
    </font>
    <font>
      <b/>
      <sz val="20"/>
      <color rgb="FFC00000"/>
      <name val="Helvetica"/>
    </font>
    <font>
      <sz val="20"/>
      <name val="Helvetica"/>
    </font>
    <font>
      <sz val="10.5"/>
      <color rgb="FF002060"/>
      <name val="Helvetica"/>
    </font>
    <font>
      <b/>
      <sz val="16"/>
      <name val="Helvetica"/>
    </font>
    <font>
      <b/>
      <sz val="12"/>
      <color rgb="FF1C31CE"/>
      <name val="Helvetica"/>
    </font>
    <font>
      <b/>
      <u/>
      <sz val="12"/>
      <color rgb="FF1C31CE"/>
      <name val="Helvetica"/>
    </font>
    <font>
      <b/>
      <sz val="12"/>
      <color rgb="FFFF0000"/>
      <name val="Franklin Gothic Book"/>
      <family val="2"/>
      <scheme val="minor"/>
    </font>
    <font>
      <b/>
      <sz val="11"/>
      <color rgb="FF161616"/>
      <name val="Segoe UI"/>
      <family val="2"/>
    </font>
    <font>
      <sz val="11"/>
      <color rgb="FF161616"/>
      <name val="Segoe UI"/>
      <family val="2"/>
    </font>
    <font>
      <sz val="12"/>
      <color theme="1"/>
      <name val="Helvetica#"/>
    </font>
    <font>
      <b/>
      <sz val="10"/>
      <color rgb="FFFF0000"/>
      <name val="Franklin Gothic Book"/>
      <family val="2"/>
      <scheme val="minor"/>
    </font>
    <font>
      <sz val="11"/>
      <color rgb="FF1C31CE"/>
      <name val="Helvetica"/>
    </font>
    <font>
      <b/>
      <u/>
      <sz val="16"/>
      <color rgb="FF1C31CE"/>
      <name val="Helvetica"/>
    </font>
    <font>
      <b/>
      <sz val="15"/>
      <color theme="3"/>
      <name val="Franklin Gothic Book"/>
      <family val="2"/>
      <scheme val="minor"/>
    </font>
    <font>
      <sz val="10"/>
      <color rgb="FF002060"/>
      <name val="Helvetica"/>
    </font>
    <font>
      <sz val="10"/>
      <color rgb="FF1C31CE"/>
      <name val="Helvetica#"/>
    </font>
    <font>
      <b/>
      <sz val="10"/>
      <color theme="1"/>
      <name val="Helvetica#"/>
    </font>
    <font>
      <b/>
      <sz val="10"/>
      <name val="Helvetica"/>
    </font>
    <font>
      <u/>
      <sz val="9"/>
      <color rgb="FF1C31CE"/>
      <name val="Helvetica"/>
    </font>
    <font>
      <sz val="9"/>
      <color rgb="FF1C31CE"/>
      <name val="Helvetica"/>
    </font>
    <font>
      <sz val="9"/>
      <color rgb="FF002060"/>
      <name val="Helvetica"/>
    </font>
    <font>
      <b/>
      <sz val="8"/>
      <color rgb="FFC00000"/>
      <name val="Helvetica"/>
    </font>
    <font>
      <sz val="8"/>
      <name val="Helvetica"/>
    </font>
    <font>
      <sz val="8"/>
      <color rgb="FF002060"/>
      <name val="Helvetica"/>
    </font>
    <font>
      <sz val="10"/>
      <color theme="1"/>
      <name val="Franklin Gothic Book"/>
      <family val="2"/>
      <scheme val="minor"/>
    </font>
    <font>
      <sz val="9"/>
      <name val="Helvetica"/>
    </font>
    <font>
      <sz val="9"/>
      <color theme="1"/>
      <name val="Helvetica"/>
    </font>
    <font>
      <b/>
      <sz val="12"/>
      <color theme="0"/>
      <name val="Helvetica"/>
    </font>
    <font>
      <b/>
      <u/>
      <sz val="8"/>
      <color rgb="FF1C31CE"/>
      <name val="Helvetica"/>
    </font>
    <font>
      <sz val="8"/>
      <color theme="1"/>
      <name val="Helvetica"/>
    </font>
    <font>
      <u/>
      <sz val="9"/>
      <color rgb="FF002060"/>
      <name val="Helvetica"/>
    </font>
    <font>
      <b/>
      <u/>
      <sz val="16"/>
      <color theme="10"/>
      <name val="Helvetica"/>
    </font>
    <font>
      <b/>
      <sz val="14"/>
      <color rgb="FF1C31CE"/>
      <name val="Helvetica"/>
    </font>
    <font>
      <sz val="10.5"/>
      <color theme="1"/>
      <name val="Helvetica"/>
    </font>
    <font>
      <b/>
      <sz val="10.5"/>
      <color theme="1"/>
      <name val="Helvetica"/>
    </font>
    <font>
      <u/>
      <sz val="10.5"/>
      <color rgb="FF1C31CE"/>
      <name val="Helvetica"/>
    </font>
    <font>
      <sz val="12"/>
      <color theme="0"/>
      <name val="Helvetica"/>
    </font>
    <font>
      <u/>
      <sz val="12"/>
      <color theme="0"/>
      <name val="Helvetica"/>
    </font>
    <font>
      <sz val="10"/>
      <color rgb="FF1C31CE"/>
      <name val="Helvetica"/>
    </font>
    <font>
      <b/>
      <sz val="10"/>
      <color theme="1"/>
      <name val="Helvetica"/>
    </font>
    <font>
      <b/>
      <u/>
      <sz val="10"/>
      <color rgb="FF1C31CE"/>
      <name val="Helvetica"/>
    </font>
    <font>
      <sz val="10"/>
      <color rgb="FF0D0D0D"/>
      <name val="Helvetica"/>
    </font>
    <font>
      <b/>
      <sz val="10"/>
      <color rgb="FF0D0D0D"/>
      <name val="Helvetica"/>
    </font>
    <font>
      <u/>
      <sz val="10"/>
      <color theme="10"/>
      <name val="Helvetica"/>
    </font>
    <font>
      <u/>
      <sz val="10"/>
      <color rgb="FF1C31CE"/>
      <name val="Helvetica"/>
    </font>
    <font>
      <b/>
      <sz val="13"/>
      <color rgb="FF1C31CE"/>
      <name val="Helvetica"/>
    </font>
    <font>
      <sz val="13"/>
      <color theme="1"/>
      <name val="Franklin Gothic Book"/>
      <family val="2"/>
      <scheme val="minor"/>
    </font>
    <font>
      <b/>
      <sz val="11"/>
      <color rgb="FF1C31CE"/>
      <name val="Helvetica"/>
    </font>
    <font>
      <u/>
      <sz val="10"/>
      <name val="Helvetica"/>
    </font>
    <font>
      <sz val="9"/>
      <color theme="1"/>
      <name val="Helvetica#"/>
    </font>
    <font>
      <b/>
      <sz val="9"/>
      <name val="Helvetica"/>
    </font>
    <font>
      <b/>
      <u/>
      <sz val="9"/>
      <name val="Helvetica"/>
    </font>
    <font>
      <b/>
      <sz val="11"/>
      <color rgb="FFC00000"/>
      <name val="Helvetica"/>
    </font>
    <font>
      <b/>
      <u/>
      <sz val="12"/>
      <name val="Helvetica"/>
    </font>
    <font>
      <b/>
      <sz val="10"/>
      <color rgb="FFFF0000"/>
      <name val="Helvetica"/>
    </font>
    <font>
      <b/>
      <sz val="15"/>
      <color theme="0"/>
      <name val="Helvetica"/>
    </font>
    <font>
      <sz val="11"/>
      <color theme="0"/>
      <name val="Helvetica"/>
    </font>
    <font>
      <b/>
      <sz val="18"/>
      <color rgb="FFFF0000"/>
      <name val="Helvetica"/>
    </font>
    <font>
      <b/>
      <sz val="18"/>
      <color rgb="FF002060"/>
      <name val="Helvetica"/>
    </font>
    <font>
      <u/>
      <sz val="10"/>
      <color rgb="FF1C31CE"/>
      <name val="Franklin Gothic Book"/>
      <family val="2"/>
      <scheme val="minor"/>
    </font>
    <font>
      <sz val="10"/>
      <color rgb="FFC00000"/>
      <name val="Helvetica"/>
    </font>
    <font>
      <sz val="10"/>
      <color rgb="FFFF0000"/>
      <name val="Helvetica"/>
    </font>
    <font>
      <b/>
      <sz val="18"/>
      <name val="Helvetica"/>
    </font>
    <font>
      <sz val="10.5"/>
      <name val="Helvetica"/>
    </font>
    <font>
      <b/>
      <sz val="10.5"/>
      <name val="Helvetica"/>
    </font>
    <font>
      <b/>
      <sz val="9"/>
      <color rgb="FF1C31CE"/>
      <name val="Helvetica"/>
    </font>
    <font>
      <b/>
      <sz val="11"/>
      <color theme="0"/>
      <name val="Helvetica"/>
    </font>
    <font>
      <b/>
      <sz val="10"/>
      <color theme="0"/>
      <name val="Helvetica"/>
    </font>
    <font>
      <b/>
      <u/>
      <sz val="11"/>
      <color theme="0"/>
      <name val="Helvetica"/>
    </font>
    <font>
      <b/>
      <sz val="9.5"/>
      <color rgb="FFC00000"/>
      <name val="Helvetica"/>
    </font>
    <font>
      <sz val="9.5"/>
      <color theme="1"/>
      <name val="Helvetica"/>
    </font>
    <font>
      <b/>
      <u/>
      <sz val="13"/>
      <color rgb="FFC00000"/>
      <name val="Helvetica"/>
    </font>
    <font>
      <sz val="8"/>
      <color rgb="FF1C31CE"/>
      <name val="Helvetica"/>
    </font>
    <font>
      <b/>
      <sz val="11.5"/>
      <name val="Helvetica"/>
    </font>
    <font>
      <sz val="11.5"/>
      <name val="Helvetica"/>
    </font>
    <font>
      <b/>
      <sz val="10.5"/>
      <color rgb="FFC00000"/>
      <name val="Helvetica"/>
    </font>
    <font>
      <b/>
      <sz val="10.5"/>
      <color rgb="FF1C31CE"/>
      <name val="Helvetica"/>
    </font>
    <font>
      <sz val="11"/>
      <color rgb="FFFF0000"/>
      <name val="Helvetica"/>
    </font>
    <font>
      <sz val="7"/>
      <color rgb="FF002060"/>
      <name val="Helvetica"/>
    </font>
    <font>
      <sz val="12"/>
      <color rgb="FF1B1B1B"/>
      <name val="Source Sans Pro"/>
      <family val="2"/>
    </font>
    <font>
      <sz val="8"/>
      <color rgb="FFFF0000"/>
      <name val="Helvetica"/>
    </font>
    <font>
      <b/>
      <sz val="11"/>
      <color theme="8"/>
      <name val="Helvetica"/>
    </font>
    <font>
      <b/>
      <sz val="10.5"/>
      <color rgb="FFA40000"/>
      <name val="Helvetica"/>
    </font>
    <font>
      <sz val="8"/>
      <color rgb="FFA40000"/>
      <name val="Helvetica"/>
    </font>
    <font>
      <sz val="11"/>
      <color rgb="FFA40000"/>
      <name val="Helvetica"/>
    </font>
    <font>
      <b/>
      <sz val="14"/>
      <color rgb="FF002060"/>
      <name val="Helvetica"/>
    </font>
    <font>
      <sz val="8"/>
      <color rgb="FFC00000"/>
      <name val="Helvetica"/>
    </font>
    <font>
      <sz val="10"/>
      <color rgb="FF434341"/>
      <name val="Arial"/>
      <family val="2"/>
    </font>
    <font>
      <b/>
      <sz val="8"/>
      <color rgb="FF1C31CE"/>
      <name val="Helvetica"/>
    </font>
    <font>
      <sz val="12"/>
      <color rgb="FFA4C8FE"/>
      <name val="Helvetica"/>
    </font>
    <font>
      <u/>
      <sz val="11"/>
      <color rgb="FF1C31CE"/>
      <name val="Helvetica"/>
    </font>
    <font>
      <sz val="7"/>
      <color theme="1"/>
      <name val="Helvetica"/>
    </font>
    <font>
      <b/>
      <sz val="15"/>
      <color rgb="FF002060"/>
      <name val="Helvetica"/>
    </font>
    <font>
      <b/>
      <sz val="8"/>
      <color theme="1"/>
      <name val="Helvetica"/>
    </font>
    <font>
      <sz val="11"/>
      <color rgb="FFC00000"/>
      <name val="Helvetica"/>
    </font>
  </fonts>
  <fills count="2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rgb="FFA4C8FE"/>
        <bgColor indexed="64"/>
      </patternFill>
    </fill>
    <fill>
      <patternFill patternType="solid">
        <fgColor theme="1"/>
        <bgColor indexed="64"/>
      </patternFill>
    </fill>
    <fill>
      <patternFill patternType="solid">
        <fgColor rgb="FFFFFF0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0070C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8"/>
        <bgColor indexed="64"/>
      </patternFill>
    </fill>
  </fills>
  <borders count="6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theme="3"/>
      </left>
      <right/>
      <top style="thin">
        <color theme="6"/>
      </top>
      <bottom style="medium">
        <color indexed="64"/>
      </bottom>
      <diagonal/>
    </border>
    <border>
      <left style="thin">
        <color theme="3"/>
      </left>
      <right/>
      <top/>
      <bottom style="thin">
        <color theme="6"/>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theme="6" tint="0.59996337778862885"/>
      </right>
      <top/>
      <bottom style="medium">
        <color indexed="64"/>
      </bottom>
      <diagonal/>
    </border>
    <border>
      <left style="thin">
        <color theme="6" tint="0.59996337778862885"/>
      </left>
      <right style="medium">
        <color indexed="64"/>
      </right>
      <top/>
      <bottom style="medium">
        <color indexed="64"/>
      </bottom>
      <diagonal/>
    </border>
    <border>
      <left/>
      <right style="thin">
        <color theme="6" tint="0.59996337778862885"/>
      </right>
      <top/>
      <bottom/>
      <diagonal/>
    </border>
    <border>
      <left style="thin">
        <color theme="3"/>
      </left>
      <right style="thin">
        <color theme="3"/>
      </right>
      <top/>
      <bottom style="thin">
        <color theme="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theme="3"/>
      </left>
      <right style="thin">
        <color theme="3"/>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theme="3"/>
      </left>
      <right/>
      <top style="medium">
        <color indexed="64"/>
      </top>
      <bottom style="medium">
        <color indexed="64"/>
      </bottom>
      <diagonal/>
    </border>
    <border>
      <left/>
      <right style="thin">
        <color theme="6" tint="0.59996337778862885"/>
      </right>
      <top style="medium">
        <color indexed="64"/>
      </top>
      <bottom/>
      <diagonal/>
    </border>
    <border>
      <left/>
      <right/>
      <top/>
      <bottom style="thick">
        <color theme="4"/>
      </bottom>
      <diagonal/>
    </border>
    <border>
      <left style="thin">
        <color indexed="64"/>
      </left>
      <right style="thin">
        <color indexed="64"/>
      </right>
      <top style="medium">
        <color indexed="64"/>
      </top>
      <bottom/>
      <diagonal/>
    </border>
    <border>
      <left style="thin">
        <color theme="6" tint="0.59996337778862885"/>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ck">
        <color theme="4"/>
      </bottom>
      <diagonal/>
    </border>
    <border>
      <left/>
      <right/>
      <top style="medium">
        <color indexed="64"/>
      </top>
      <bottom style="thick">
        <color theme="4"/>
      </bottom>
      <diagonal/>
    </border>
    <border>
      <left/>
      <right style="medium">
        <color indexed="64"/>
      </right>
      <top style="medium">
        <color indexed="64"/>
      </top>
      <bottom style="thick">
        <color theme="4"/>
      </bottom>
      <diagonal/>
    </border>
    <border>
      <left style="medium">
        <color indexed="64"/>
      </left>
      <right/>
      <top/>
      <bottom style="thick">
        <color theme="4"/>
      </bottom>
      <diagonal/>
    </border>
    <border>
      <left/>
      <right style="medium">
        <color indexed="64"/>
      </right>
      <top/>
      <bottom style="thick">
        <color theme="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1">
    <xf numFmtId="0" fontId="0" fillId="0" borderId="0"/>
    <xf numFmtId="0" fontId="3" fillId="0" borderId="0" applyNumberFormat="0" applyFill="0" applyBorder="0" applyAlignment="0" applyProtection="0"/>
    <xf numFmtId="0" fontId="10" fillId="0" borderId="0" applyNumberFormat="0" applyFill="0" applyBorder="0" applyAlignment="0" applyProtection="0">
      <alignment vertical="top"/>
      <protection locked="0"/>
    </xf>
    <xf numFmtId="0" fontId="8" fillId="0" borderId="0"/>
    <xf numFmtId="0" fontId="26" fillId="0" borderId="0" applyNumberFormat="0" applyFill="0" applyBorder="0" applyAlignment="0" applyProtection="0">
      <alignment vertical="top"/>
      <protection locked="0"/>
    </xf>
    <xf numFmtId="0" fontId="25" fillId="0" borderId="0"/>
    <xf numFmtId="0" fontId="27"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5" fillId="0" borderId="42" applyNumberFormat="0" applyFill="0" applyAlignment="0" applyProtection="0"/>
  </cellStyleXfs>
  <cellXfs count="906">
    <xf numFmtId="0" fontId="0" fillId="0" borderId="0" xfId="0"/>
    <xf numFmtId="0" fontId="4" fillId="4" borderId="9" xfId="0" applyFont="1" applyFill="1" applyBorder="1" applyAlignment="1">
      <alignment wrapText="1"/>
    </xf>
    <xf numFmtId="0" fontId="4" fillId="4" borderId="9" xfId="0" applyFont="1" applyFill="1" applyBorder="1" applyAlignment="1">
      <alignment vertical="center" wrapText="1"/>
    </xf>
    <xf numFmtId="0" fontId="5" fillId="4" borderId="9" xfId="1" applyFont="1" applyFill="1" applyBorder="1" applyAlignment="1" applyProtection="1">
      <alignment wrapText="1"/>
    </xf>
    <xf numFmtId="0" fontId="0" fillId="0" borderId="0" xfId="0" applyAlignment="1">
      <alignment horizontal="center"/>
    </xf>
    <xf numFmtId="0" fontId="4" fillId="4" borderId="9" xfId="0" applyFont="1" applyFill="1" applyBorder="1" applyAlignment="1">
      <alignment horizontal="left" wrapText="1"/>
    </xf>
    <xf numFmtId="0" fontId="0" fillId="6" borderId="0" xfId="0" applyFill="1" applyAlignment="1">
      <alignment horizontal="center"/>
    </xf>
    <xf numFmtId="0" fontId="0" fillId="0" borderId="0" xfId="0" applyAlignment="1">
      <alignment horizontal="left"/>
    </xf>
    <xf numFmtId="0" fontId="4" fillId="4" borderId="1" xfId="0" applyFont="1" applyFill="1" applyBorder="1" applyAlignment="1">
      <alignment wrapText="1"/>
    </xf>
    <xf numFmtId="0" fontId="0" fillId="0" borderId="0" xfId="0" applyAlignment="1">
      <alignment horizontal="center" wrapText="1"/>
    </xf>
    <xf numFmtId="0" fontId="0" fillId="0" borderId="0" xfId="0" applyAlignment="1">
      <alignment wrapText="1"/>
    </xf>
    <xf numFmtId="15" fontId="6" fillId="8" borderId="17" xfId="1" applyNumberFormat="1" applyFont="1" applyFill="1" applyBorder="1" applyAlignment="1" applyProtection="1">
      <alignment vertical="center" wrapText="1"/>
    </xf>
    <xf numFmtId="15" fontId="6" fillId="8" borderId="18" xfId="1" applyNumberFormat="1" applyFont="1" applyFill="1" applyBorder="1" applyAlignment="1" applyProtection="1">
      <alignment vertical="center" wrapText="1"/>
    </xf>
    <xf numFmtId="0" fontId="2" fillId="4" borderId="4" xfId="0" applyFont="1" applyFill="1" applyBorder="1" applyAlignment="1">
      <alignment vertical="center" wrapText="1"/>
    </xf>
    <xf numFmtId="0" fontId="11" fillId="5" borderId="2" xfId="0" applyFont="1" applyFill="1" applyBorder="1" applyAlignment="1" applyProtection="1">
      <alignment vertical="center" wrapText="1"/>
      <protection hidden="1"/>
    </xf>
    <xf numFmtId="0" fontId="9"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pplyProtection="1">
      <alignment vertical="top" wrapText="1"/>
      <protection hidden="1"/>
    </xf>
    <xf numFmtId="0" fontId="0" fillId="0" borderId="0" xfId="0" applyAlignment="1" applyProtection="1">
      <alignment vertical="top"/>
      <protection hidden="1"/>
    </xf>
    <xf numFmtId="0" fontId="15" fillId="0" borderId="0" xfId="0" applyFont="1" applyAlignment="1" applyProtection="1">
      <alignment vertical="top" wrapText="1"/>
      <protection hidden="1"/>
    </xf>
    <xf numFmtId="0" fontId="16" fillId="0" borderId="0" xfId="0" applyFont="1" applyAlignment="1" applyProtection="1">
      <alignment vertical="top"/>
      <protection hidden="1"/>
    </xf>
    <xf numFmtId="0" fontId="17" fillId="9" borderId="0" xfId="0" applyFont="1" applyFill="1" applyAlignment="1" applyProtection="1">
      <alignment vertical="top" wrapText="1"/>
      <protection hidden="1"/>
    </xf>
    <xf numFmtId="0" fontId="12" fillId="9" borderId="0" xfId="0" applyFont="1" applyFill="1" applyAlignment="1" applyProtection="1">
      <alignment vertical="top" wrapText="1"/>
      <protection hidden="1"/>
    </xf>
    <xf numFmtId="0" fontId="0" fillId="0" borderId="4" xfId="0" applyBorder="1" applyAlignment="1" applyProtection="1">
      <alignment vertical="top" wrapText="1"/>
      <protection hidden="1"/>
    </xf>
    <xf numFmtId="0" fontId="18" fillId="0" borderId="4" xfId="0" applyFont="1" applyBorder="1" applyAlignment="1" applyProtection="1">
      <alignment vertical="top" wrapText="1"/>
      <protection hidden="1"/>
    </xf>
    <xf numFmtId="0" fontId="13" fillId="6" borderId="4" xfId="0" applyFont="1" applyFill="1" applyBorder="1" applyAlignment="1" applyProtection="1">
      <alignment vertical="top" wrapText="1"/>
      <protection hidden="1"/>
    </xf>
    <xf numFmtId="0" fontId="14" fillId="10" borderId="4" xfId="0" applyFont="1" applyFill="1" applyBorder="1" applyAlignment="1" applyProtection="1">
      <alignment vertical="top" wrapText="1"/>
      <protection hidden="1"/>
    </xf>
    <xf numFmtId="0" fontId="14" fillId="10" borderId="0" xfId="0" applyFont="1" applyFill="1" applyAlignment="1" applyProtection="1">
      <alignment vertical="top" wrapText="1"/>
      <protection hidden="1"/>
    </xf>
    <xf numFmtId="0" fontId="14" fillId="10" borderId="0" xfId="0" applyFont="1" applyFill="1" applyAlignment="1" applyProtection="1">
      <alignment vertical="top"/>
      <protection hidden="1"/>
    </xf>
    <xf numFmtId="0" fontId="0" fillId="10" borderId="4" xfId="0" applyFill="1" applyBorder="1" applyAlignment="1" applyProtection="1">
      <alignment vertical="top" wrapText="1"/>
      <protection hidden="1"/>
    </xf>
    <xf numFmtId="0" fontId="0" fillId="10" borderId="0" xfId="0" applyFill="1" applyAlignment="1" applyProtection="1">
      <alignment vertical="top" wrapText="1"/>
      <protection hidden="1"/>
    </xf>
    <xf numFmtId="0" fontId="0" fillId="10" borderId="0" xfId="0" applyFill="1" applyAlignment="1" applyProtection="1">
      <alignment vertical="top"/>
      <protection hidden="1"/>
    </xf>
    <xf numFmtId="0" fontId="0" fillId="6" borderId="4" xfId="0" applyFill="1" applyBorder="1" applyAlignment="1" applyProtection="1">
      <alignment vertical="top" wrapText="1"/>
      <protection hidden="1"/>
    </xf>
    <xf numFmtId="0" fontId="14" fillId="11" borderId="4" xfId="0" applyFont="1" applyFill="1" applyBorder="1" applyAlignment="1" applyProtection="1">
      <alignment vertical="top" wrapText="1"/>
      <protection hidden="1"/>
    </xf>
    <xf numFmtId="0" fontId="13" fillId="0" borderId="4" xfId="0" applyFont="1" applyBorder="1" applyAlignment="1" applyProtection="1">
      <alignment vertical="top" wrapText="1"/>
      <protection hidden="1"/>
    </xf>
    <xf numFmtId="0" fontId="19" fillId="6" borderId="4" xfId="0" applyFont="1" applyFill="1" applyBorder="1" applyAlignment="1" applyProtection="1">
      <alignment vertical="top" wrapText="1"/>
      <protection hidden="1"/>
    </xf>
    <xf numFmtId="0" fontId="20" fillId="0" borderId="4" xfId="0" applyFont="1" applyBorder="1" applyAlignment="1" applyProtection="1">
      <alignment vertical="top" wrapText="1"/>
      <protection hidden="1"/>
    </xf>
    <xf numFmtId="0" fontId="21" fillId="0" borderId="4" xfId="0" applyFont="1" applyBorder="1" applyAlignment="1" applyProtection="1">
      <alignment vertical="top" wrapText="1"/>
      <protection hidden="1"/>
    </xf>
    <xf numFmtId="0" fontId="0" fillId="12" borderId="4" xfId="0" applyFill="1" applyBorder="1" applyAlignment="1" applyProtection="1">
      <alignment vertical="top" wrapText="1"/>
      <protection hidden="1"/>
    </xf>
    <xf numFmtId="0" fontId="0" fillId="0" borderId="4" xfId="0" applyBorder="1"/>
    <xf numFmtId="0" fontId="18" fillId="12" borderId="4" xfId="0" applyFont="1" applyFill="1" applyBorder="1" applyAlignment="1" applyProtection="1">
      <alignment vertical="top" wrapText="1"/>
      <protection hidden="1"/>
    </xf>
    <xf numFmtId="0" fontId="0" fillId="0" borderId="0" xfId="0" applyAlignment="1">
      <alignment horizontal="left" wrapText="1"/>
    </xf>
    <xf numFmtId="0" fontId="14" fillId="13" borderId="4" xfId="0" applyFont="1" applyFill="1" applyBorder="1" applyAlignment="1" applyProtection="1">
      <alignment vertical="top" wrapText="1"/>
      <protection hidden="1"/>
    </xf>
    <xf numFmtId="0" fontId="22" fillId="13" borderId="4" xfId="0" applyFont="1" applyFill="1" applyBorder="1" applyAlignment="1" applyProtection="1">
      <alignment vertical="top" wrapText="1"/>
      <protection hidden="1"/>
    </xf>
    <xf numFmtId="0" fontId="0" fillId="14" borderId="4" xfId="0" applyFill="1" applyBorder="1" applyAlignment="1" applyProtection="1">
      <alignment vertical="top" wrapText="1"/>
      <protection hidden="1"/>
    </xf>
    <xf numFmtId="0" fontId="18" fillId="14" borderId="4" xfId="0" applyFont="1" applyFill="1" applyBorder="1" applyAlignment="1" applyProtection="1">
      <alignment vertical="top" wrapText="1"/>
      <protection hidden="1"/>
    </xf>
    <xf numFmtId="0" fontId="0" fillId="8" borderId="4" xfId="0" applyFill="1" applyBorder="1" applyAlignment="1" applyProtection="1">
      <alignment vertical="top" wrapText="1"/>
      <protection hidden="1"/>
    </xf>
    <xf numFmtId="0" fontId="18" fillId="8" borderId="4" xfId="0" applyFont="1" applyFill="1" applyBorder="1" applyAlignment="1" applyProtection="1">
      <alignment vertical="top" wrapText="1"/>
      <protection hidden="1"/>
    </xf>
    <xf numFmtId="0" fontId="14" fillId="0" borderId="4" xfId="0" applyFont="1" applyBorder="1" applyAlignment="1" applyProtection="1">
      <alignment vertical="top" wrapText="1"/>
      <protection hidden="1"/>
    </xf>
    <xf numFmtId="0" fontId="0" fillId="0" borderId="4" xfId="0" applyBorder="1" applyAlignment="1" applyProtection="1">
      <alignment vertical="top"/>
      <protection hidden="1"/>
    </xf>
    <xf numFmtId="0" fontId="0" fillId="2" borderId="4" xfId="0" applyFill="1" applyBorder="1" applyAlignment="1" applyProtection="1">
      <alignment vertical="top" wrapText="1"/>
      <protection hidden="1"/>
    </xf>
    <xf numFmtId="0" fontId="18" fillId="11" borderId="4" xfId="0" applyFont="1" applyFill="1" applyBorder="1" applyAlignment="1" applyProtection="1">
      <alignment vertical="top" wrapText="1"/>
      <protection hidden="1"/>
    </xf>
    <xf numFmtId="0" fontId="0" fillId="0" borderId="25" xfId="0" applyBorder="1" applyAlignment="1" applyProtection="1">
      <alignment vertical="top" wrapText="1"/>
      <protection hidden="1"/>
    </xf>
    <xf numFmtId="0" fontId="0" fillId="0" borderId="26" xfId="0" applyBorder="1" applyAlignment="1" applyProtection="1">
      <alignment vertical="top" wrapText="1"/>
      <protection hidden="1"/>
    </xf>
    <xf numFmtId="0" fontId="14" fillId="0" borderId="0" xfId="0" applyFont="1"/>
    <xf numFmtId="0" fontId="0" fillId="0" borderId="0" xfId="0" applyAlignment="1">
      <alignment vertical="center"/>
    </xf>
    <xf numFmtId="8" fontId="0" fillId="0" borderId="0" xfId="0" applyNumberFormat="1" applyAlignment="1">
      <alignment horizontal="center" vertical="center"/>
    </xf>
    <xf numFmtId="0" fontId="9" fillId="0" borderId="0" xfId="0" applyFont="1" applyAlignment="1">
      <alignment horizontal="center" vertical="center" wrapText="1"/>
    </xf>
    <xf numFmtId="0" fontId="23" fillId="6" borderId="0" xfId="0" applyFont="1" applyFill="1"/>
    <xf numFmtId="0" fontId="23" fillId="6" borderId="0" xfId="0" applyFont="1" applyFill="1" applyAlignment="1">
      <alignment vertical="center" wrapText="1"/>
    </xf>
    <xf numFmtId="0" fontId="0" fillId="0" borderId="4" xfId="0" applyBorder="1" applyAlignment="1" applyProtection="1">
      <alignment horizontal="left" vertical="top" wrapText="1"/>
      <protection hidden="1"/>
    </xf>
    <xf numFmtId="0" fontId="18" fillId="0" borderId="4" xfId="0" applyFont="1" applyBorder="1" applyAlignment="1" applyProtection="1">
      <alignment horizontal="left" vertical="top" wrapText="1"/>
      <protection hidden="1"/>
    </xf>
    <xf numFmtId="0" fontId="14" fillId="16" borderId="4" xfId="0" applyFont="1" applyFill="1" applyBorder="1" applyAlignment="1" applyProtection="1">
      <alignment vertical="top" wrapText="1"/>
      <protection hidden="1"/>
    </xf>
    <xf numFmtId="0" fontId="0" fillId="16" borderId="4" xfId="0" applyFill="1" applyBorder="1" applyAlignment="1" applyProtection="1">
      <alignment vertical="top" wrapText="1"/>
      <protection hidden="1"/>
    </xf>
    <xf numFmtId="0" fontId="11" fillId="5" borderId="0" xfId="0" applyFont="1" applyFill="1" applyAlignment="1" applyProtection="1">
      <alignment vertical="center" wrapText="1"/>
      <protection hidden="1"/>
    </xf>
    <xf numFmtId="0" fontId="0" fillId="14" borderId="0" xfId="0" applyFill="1" applyAlignment="1">
      <alignment vertical="center" wrapText="1"/>
    </xf>
    <xf numFmtId="0" fontId="9" fillId="14" borderId="0" xfId="0" applyFont="1" applyFill="1" applyAlignment="1">
      <alignment horizontal="center" vertical="center" wrapText="1"/>
    </xf>
    <xf numFmtId="0" fontId="50" fillId="0" borderId="0" xfId="0" applyFont="1" applyAlignment="1" applyProtection="1">
      <alignment horizontal="center" vertical="center" wrapText="1"/>
      <protection hidden="1"/>
    </xf>
    <xf numFmtId="0" fontId="35" fillId="0" borderId="0" xfId="0" applyFont="1" applyAlignment="1" applyProtection="1">
      <alignment wrapText="1"/>
      <protection hidden="1"/>
    </xf>
    <xf numFmtId="0" fontId="35" fillId="0" borderId="0" xfId="0" applyFont="1" applyAlignment="1" applyProtection="1">
      <alignment horizontal="left" vertical="center" wrapText="1"/>
      <protection hidden="1"/>
    </xf>
    <xf numFmtId="0" fontId="28" fillId="0" borderId="0" xfId="0" applyFont="1" applyAlignment="1" applyProtection="1">
      <alignment wrapText="1"/>
      <protection hidden="1"/>
    </xf>
    <xf numFmtId="0" fontId="35" fillId="0" borderId="0" xfId="0" applyFont="1" applyAlignment="1" applyProtection="1">
      <alignment horizontal="center" vertical="center" wrapText="1"/>
      <protection hidden="1"/>
    </xf>
    <xf numFmtId="0" fontId="28" fillId="0" borderId="0" xfId="0" applyFont="1" applyProtection="1">
      <protection hidden="1"/>
    </xf>
    <xf numFmtId="0" fontId="29" fillId="0" borderId="0" xfId="0" applyFont="1" applyAlignment="1" applyProtection="1">
      <alignment horizontal="left" wrapText="1"/>
      <protection hidden="1"/>
    </xf>
    <xf numFmtId="0" fontId="28" fillId="2" borderId="0" xfId="0" applyFont="1" applyFill="1" applyAlignment="1" applyProtection="1">
      <alignment wrapText="1"/>
      <protection hidden="1"/>
    </xf>
    <xf numFmtId="0" fontId="33" fillId="0" borderId="0" xfId="0" applyFont="1" applyAlignment="1" applyProtection="1">
      <alignment horizontal="left" vertical="center" wrapText="1"/>
      <protection hidden="1"/>
    </xf>
    <xf numFmtId="0" fontId="36" fillId="4" borderId="13" xfId="0" applyFont="1" applyFill="1" applyBorder="1" applyAlignment="1" applyProtection="1">
      <alignment horizontal="left" vertical="center" wrapText="1"/>
      <protection hidden="1"/>
    </xf>
    <xf numFmtId="0" fontId="32" fillId="4" borderId="2" xfId="0" applyFont="1" applyFill="1" applyBorder="1" applyAlignment="1" applyProtection="1">
      <alignment horizontal="left" vertical="center" wrapText="1"/>
      <protection hidden="1"/>
    </xf>
    <xf numFmtId="0" fontId="32" fillId="4" borderId="0" xfId="0" applyFont="1" applyFill="1" applyAlignment="1" applyProtection="1">
      <alignment horizontal="left" vertical="center" wrapText="1"/>
      <protection hidden="1"/>
    </xf>
    <xf numFmtId="0" fontId="40" fillId="4" borderId="2" xfId="0" applyFont="1" applyFill="1" applyBorder="1" applyAlignment="1" applyProtection="1">
      <alignment horizontal="left" vertical="center" wrapText="1"/>
      <protection hidden="1"/>
    </xf>
    <xf numFmtId="0" fontId="40" fillId="4" borderId="0" xfId="0" applyFont="1" applyFill="1" applyAlignment="1" applyProtection="1">
      <alignment horizontal="left" vertical="center" wrapText="1"/>
      <protection hidden="1"/>
    </xf>
    <xf numFmtId="0" fontId="36" fillId="4" borderId="15" xfId="0" applyFont="1" applyFill="1" applyBorder="1" applyAlignment="1" applyProtection="1">
      <alignment horizontal="left" vertical="center" wrapText="1"/>
      <protection hidden="1"/>
    </xf>
    <xf numFmtId="0" fontId="44" fillId="4" borderId="2" xfId="0" applyFont="1" applyFill="1" applyBorder="1" applyAlignment="1" applyProtection="1">
      <alignment horizontal="left" vertical="center" wrapText="1"/>
      <protection hidden="1"/>
    </xf>
    <xf numFmtId="0" fontId="46" fillId="4" borderId="13" xfId="0" applyFont="1" applyFill="1" applyBorder="1" applyAlignment="1" applyProtection="1">
      <alignment vertical="center" wrapText="1"/>
      <protection hidden="1"/>
    </xf>
    <xf numFmtId="0" fontId="47" fillId="4" borderId="2" xfId="0" applyFont="1" applyFill="1" applyBorder="1" applyAlignment="1" applyProtection="1">
      <alignment vertical="center" wrapText="1"/>
      <protection hidden="1"/>
    </xf>
    <xf numFmtId="0" fontId="47" fillId="4" borderId="0" xfId="0" applyFont="1" applyFill="1" applyAlignment="1" applyProtection="1">
      <alignment vertical="center" wrapText="1"/>
      <protection hidden="1"/>
    </xf>
    <xf numFmtId="0" fontId="47" fillId="4" borderId="13" xfId="0" applyFont="1" applyFill="1" applyBorder="1" applyAlignment="1" applyProtection="1">
      <alignment vertical="center" wrapText="1"/>
      <protection hidden="1"/>
    </xf>
    <xf numFmtId="0" fontId="45" fillId="4" borderId="2" xfId="0" applyFont="1" applyFill="1" applyBorder="1" applyAlignment="1" applyProtection="1">
      <alignment vertical="center" wrapText="1"/>
      <protection hidden="1"/>
    </xf>
    <xf numFmtId="0" fontId="45" fillId="4" borderId="0" xfId="0" applyFont="1" applyFill="1" applyAlignment="1" applyProtection="1">
      <alignment vertical="center" wrapText="1"/>
      <protection hidden="1"/>
    </xf>
    <xf numFmtId="0" fontId="47" fillId="0" borderId="0" xfId="0" applyFont="1" applyAlignment="1" applyProtection="1">
      <alignment horizontal="left" vertical="center" wrapText="1"/>
      <protection hidden="1"/>
    </xf>
    <xf numFmtId="0" fontId="49" fillId="0" borderId="0" xfId="0" applyFont="1" applyAlignment="1" applyProtection="1">
      <alignment horizontal="center" vertical="center" wrapText="1"/>
      <protection hidden="1"/>
    </xf>
    <xf numFmtId="0" fontId="35" fillId="0" borderId="0" xfId="0" applyFont="1" applyAlignment="1" applyProtection="1">
      <alignment horizontal="left" wrapText="1"/>
      <protection hidden="1"/>
    </xf>
    <xf numFmtId="0" fontId="39" fillId="4" borderId="12" xfId="0" applyFont="1" applyFill="1" applyBorder="1" applyAlignment="1" applyProtection="1">
      <alignment wrapText="1"/>
      <protection hidden="1"/>
    </xf>
    <xf numFmtId="0" fontId="39" fillId="4" borderId="11" xfId="0" applyFont="1" applyFill="1" applyBorder="1" applyAlignment="1" applyProtection="1">
      <alignment wrapText="1"/>
      <protection hidden="1"/>
    </xf>
    <xf numFmtId="0" fontId="39" fillId="4" borderId="2" xfId="0" applyFont="1" applyFill="1" applyBorder="1" applyAlignment="1" applyProtection="1">
      <alignment wrapText="1"/>
      <protection hidden="1"/>
    </xf>
    <xf numFmtId="0" fontId="39" fillId="4" borderId="13" xfId="0" applyFont="1" applyFill="1" applyBorder="1" applyAlignment="1" applyProtection="1">
      <alignment wrapText="1"/>
      <protection hidden="1"/>
    </xf>
    <xf numFmtId="0" fontId="52" fillId="4" borderId="13" xfId="0" applyFont="1" applyFill="1" applyBorder="1" applyAlignment="1" applyProtection="1">
      <alignment horizontal="left" vertical="center" wrapText="1"/>
      <protection hidden="1"/>
    </xf>
    <xf numFmtId="0" fontId="39" fillId="4" borderId="2" xfId="0" applyFont="1" applyFill="1" applyBorder="1" applyAlignment="1" applyProtection="1">
      <alignment vertical="center" wrapText="1"/>
      <protection hidden="1"/>
    </xf>
    <xf numFmtId="0" fontId="40" fillId="4" borderId="13" xfId="0" applyFont="1" applyFill="1" applyBorder="1" applyAlignment="1" applyProtection="1">
      <alignment vertical="center" wrapText="1"/>
      <protection hidden="1"/>
    </xf>
    <xf numFmtId="0" fontId="39" fillId="0" borderId="0" xfId="0" applyFont="1" applyAlignment="1" applyProtection="1">
      <alignment horizontal="left" vertical="center" wrapText="1"/>
      <protection hidden="1"/>
    </xf>
    <xf numFmtId="0" fontId="54" fillId="0" borderId="0" xfId="1" applyFont="1" applyFill="1" applyBorder="1" applyAlignment="1" applyProtection="1">
      <alignment horizontal="left" vertical="center"/>
      <protection hidden="1"/>
    </xf>
    <xf numFmtId="0" fontId="54" fillId="0" borderId="0" xfId="1" applyFont="1" applyFill="1" applyBorder="1" applyAlignment="1" applyProtection="1">
      <alignment horizontal="left" vertical="center" wrapText="1"/>
      <protection hidden="1"/>
    </xf>
    <xf numFmtId="0" fontId="56" fillId="0" borderId="0" xfId="0" applyFont="1" applyAlignment="1" applyProtection="1">
      <alignment horizontal="left" vertical="center" wrapText="1"/>
      <protection hidden="1"/>
    </xf>
    <xf numFmtId="0" fontId="57" fillId="0" borderId="0" xfId="0" applyFont="1" applyAlignment="1" applyProtection="1">
      <alignment horizontal="left" vertical="center" wrapText="1"/>
      <protection hidden="1"/>
    </xf>
    <xf numFmtId="0" fontId="37" fillId="0" borderId="0" xfId="0" applyFont="1" applyAlignment="1" applyProtection="1">
      <alignment horizontal="left" wrapText="1"/>
      <protection hidden="1"/>
    </xf>
    <xf numFmtId="0" fontId="45" fillId="4" borderId="0" xfId="0" applyFont="1" applyFill="1" applyAlignment="1" applyProtection="1">
      <alignment horizontal="left" vertical="center" wrapText="1"/>
      <protection hidden="1"/>
    </xf>
    <xf numFmtId="0" fontId="45" fillId="4" borderId="13" xfId="0" applyFont="1" applyFill="1" applyBorder="1" applyAlignment="1" applyProtection="1">
      <alignment horizontal="left" vertical="center" wrapText="1"/>
      <protection hidden="1"/>
    </xf>
    <xf numFmtId="15" fontId="48" fillId="0" borderId="0" xfId="0" applyNumberFormat="1" applyFont="1" applyAlignment="1" applyProtection="1">
      <alignment horizontal="center" vertical="center" wrapText="1"/>
      <protection hidden="1"/>
    </xf>
    <xf numFmtId="15" fontId="48" fillId="0" borderId="0" xfId="0" applyNumberFormat="1" applyFont="1" applyAlignment="1" applyProtection="1">
      <alignment horizontal="center" vertical="center"/>
      <protection hidden="1"/>
    </xf>
    <xf numFmtId="15" fontId="48" fillId="4" borderId="2" xfId="0" applyNumberFormat="1" applyFont="1" applyFill="1" applyBorder="1" applyAlignment="1" applyProtection="1">
      <alignment horizontal="left" vertical="center" wrapText="1"/>
      <protection hidden="1"/>
    </xf>
    <xf numFmtId="15" fontId="60" fillId="4" borderId="0" xfId="1" applyNumberFormat="1" applyFont="1" applyFill="1" applyBorder="1" applyAlignment="1" applyProtection="1">
      <alignment horizontal="center" vertical="center" wrapText="1"/>
      <protection hidden="1"/>
    </xf>
    <xf numFmtId="15" fontId="60" fillId="4" borderId="13" xfId="1" applyNumberFormat="1" applyFont="1" applyFill="1" applyBorder="1" applyAlignment="1" applyProtection="1">
      <alignment horizontal="center" vertical="center" wrapText="1"/>
      <protection hidden="1"/>
    </xf>
    <xf numFmtId="15" fontId="61" fillId="4" borderId="0" xfId="1" applyNumberFormat="1" applyFont="1" applyFill="1" applyBorder="1" applyAlignment="1" applyProtection="1">
      <alignment horizontal="center" vertical="center" wrapText="1"/>
      <protection hidden="1"/>
    </xf>
    <xf numFmtId="15" fontId="48" fillId="4" borderId="13" xfId="0" applyNumberFormat="1" applyFont="1" applyFill="1" applyBorder="1" applyAlignment="1" applyProtection="1">
      <alignment horizontal="center" vertical="center" wrapText="1"/>
      <protection hidden="1"/>
    </xf>
    <xf numFmtId="0" fontId="62" fillId="4" borderId="13" xfId="0" applyFont="1" applyFill="1" applyBorder="1" applyAlignment="1" applyProtection="1">
      <alignment horizontal="left" vertical="center" wrapText="1"/>
      <protection hidden="1"/>
    </xf>
    <xf numFmtId="0" fontId="63" fillId="4" borderId="13" xfId="0" applyFont="1" applyFill="1" applyBorder="1" applyAlignment="1" applyProtection="1">
      <alignment horizontal="left" vertical="center" wrapText="1"/>
      <protection hidden="1"/>
    </xf>
    <xf numFmtId="15" fontId="48" fillId="4" borderId="16" xfId="0" applyNumberFormat="1" applyFont="1" applyFill="1" applyBorder="1" applyAlignment="1" applyProtection="1">
      <alignment horizontal="center" vertical="center" wrapText="1"/>
      <protection hidden="1"/>
    </xf>
    <xf numFmtId="15" fontId="48" fillId="4" borderId="14" xfId="0" applyNumberFormat="1" applyFont="1" applyFill="1" applyBorder="1" applyAlignment="1" applyProtection="1">
      <alignment horizontal="center" vertical="center" wrapText="1"/>
      <protection hidden="1"/>
    </xf>
    <xf numFmtId="15" fontId="61" fillId="4" borderId="14" xfId="1" applyNumberFormat="1" applyFont="1" applyFill="1" applyBorder="1" applyAlignment="1" applyProtection="1">
      <alignment horizontal="center" vertical="center" wrapText="1"/>
      <protection hidden="1"/>
    </xf>
    <xf numFmtId="15" fontId="48" fillId="4" borderId="15" xfId="0" applyNumberFormat="1" applyFont="1" applyFill="1" applyBorder="1" applyAlignment="1" applyProtection="1">
      <alignment horizontal="center" vertical="center" wrapText="1"/>
      <protection hidden="1"/>
    </xf>
    <xf numFmtId="0" fontId="35" fillId="0" borderId="0" xfId="0" applyFont="1" applyProtection="1">
      <protection hidden="1"/>
    </xf>
    <xf numFmtId="0" fontId="48" fillId="4" borderId="2" xfId="0" applyFont="1" applyFill="1" applyBorder="1" applyAlignment="1" applyProtection="1">
      <alignment horizontal="left" wrapText="1"/>
      <protection hidden="1"/>
    </xf>
    <xf numFmtId="0" fontId="48" fillId="4" borderId="0" xfId="0" applyFont="1" applyFill="1" applyAlignment="1" applyProtection="1">
      <alignment horizontal="left" wrapText="1"/>
      <protection hidden="1"/>
    </xf>
    <xf numFmtId="0" fontId="48" fillId="4" borderId="13" xfId="0" applyFont="1" applyFill="1" applyBorder="1" applyAlignment="1" applyProtection="1">
      <alignment horizontal="left" wrapText="1"/>
      <protection hidden="1"/>
    </xf>
    <xf numFmtId="15" fontId="31" fillId="4" borderId="2" xfId="0" applyNumberFormat="1" applyFont="1" applyFill="1" applyBorder="1" applyAlignment="1" applyProtection="1">
      <alignment horizontal="left" vertical="center" wrapText="1"/>
      <protection hidden="1"/>
    </xf>
    <xf numFmtId="15" fontId="31" fillId="4" borderId="0" xfId="0" applyNumberFormat="1" applyFont="1" applyFill="1" applyAlignment="1" applyProtection="1">
      <alignment horizontal="left" vertical="center" wrapText="1"/>
      <protection hidden="1"/>
    </xf>
    <xf numFmtId="0" fontId="44" fillId="4" borderId="0" xfId="0" applyFont="1" applyFill="1" applyAlignment="1" applyProtection="1">
      <alignment horizontal="center" vertical="center" wrapText="1"/>
      <protection hidden="1"/>
    </xf>
    <xf numFmtId="0" fontId="44" fillId="4" borderId="13" xfId="0" applyFont="1" applyFill="1" applyBorder="1" applyAlignment="1" applyProtection="1">
      <alignment horizontal="center" vertical="center" wrapText="1"/>
      <protection hidden="1"/>
    </xf>
    <xf numFmtId="0" fontId="0" fillId="0" borderId="0" xfId="0" applyProtection="1">
      <protection hidden="1"/>
    </xf>
    <xf numFmtId="14" fontId="53" fillId="0" borderId="4" xfId="0" applyNumberFormat="1" applyFont="1" applyBorder="1" applyAlignment="1" applyProtection="1">
      <alignment horizontal="center" vertical="center" wrapText="1"/>
      <protection locked="0"/>
    </xf>
    <xf numFmtId="164" fontId="29" fillId="0" borderId="7" xfId="0" applyNumberFormat="1" applyFont="1" applyBorder="1" applyAlignment="1" applyProtection="1">
      <alignment vertical="center" wrapText="1"/>
      <protection locked="0"/>
    </xf>
    <xf numFmtId="0" fontId="64" fillId="0" borderId="0" xfId="0" applyFont="1" applyAlignment="1" applyProtection="1">
      <alignment horizontal="center" vertical="center" wrapText="1"/>
      <protection hidden="1"/>
    </xf>
    <xf numFmtId="0" fontId="28" fillId="0" borderId="0" xfId="0" applyFont="1" applyAlignment="1" applyProtection="1">
      <alignment horizontal="center" vertical="center" wrapText="1"/>
      <protection locked="0"/>
    </xf>
    <xf numFmtId="2" fontId="28" fillId="0" borderId="0" xfId="0" applyNumberFormat="1" applyFont="1" applyAlignment="1" applyProtection="1">
      <alignment horizontal="center" vertical="center" wrapText="1"/>
      <protection locked="0"/>
    </xf>
    <xf numFmtId="164" fontId="35" fillId="0" borderId="0" xfId="0" applyNumberFormat="1" applyFont="1" applyAlignment="1" applyProtection="1">
      <alignment horizontal="center" vertical="center" wrapText="1"/>
      <protection hidden="1"/>
    </xf>
    <xf numFmtId="0" fontId="69" fillId="18" borderId="0" xfId="0" applyFont="1" applyFill="1" applyAlignment="1">
      <alignment horizontal="left" vertical="top" wrapText="1"/>
    </xf>
    <xf numFmtId="0" fontId="70" fillId="18" borderId="0" xfId="0" applyFont="1" applyFill="1" applyAlignment="1">
      <alignment horizontal="left" vertical="top" wrapText="1"/>
    </xf>
    <xf numFmtId="0" fontId="29" fillId="0" borderId="7" xfId="0" applyFont="1" applyBorder="1" applyAlignment="1" applyProtection="1">
      <alignment horizontal="center" vertical="center" wrapText="1"/>
      <protection locked="0"/>
    </xf>
    <xf numFmtId="0" fontId="34" fillId="4" borderId="14" xfId="0" applyFont="1" applyFill="1" applyBorder="1" applyAlignment="1" applyProtection="1">
      <alignment vertical="center" wrapText="1"/>
      <protection hidden="1"/>
    </xf>
    <xf numFmtId="0" fontId="34" fillId="4" borderId="12" xfId="0" applyFont="1" applyFill="1" applyBorder="1" applyAlignment="1" applyProtection="1">
      <alignment vertical="center" wrapText="1"/>
      <protection hidden="1"/>
    </xf>
    <xf numFmtId="0" fontId="34" fillId="4" borderId="13" xfId="0" applyFont="1" applyFill="1" applyBorder="1" applyAlignment="1" applyProtection="1">
      <alignment vertical="center" wrapText="1"/>
      <protection hidden="1"/>
    </xf>
    <xf numFmtId="0" fontId="34" fillId="4" borderId="16" xfId="0" applyFont="1" applyFill="1" applyBorder="1" applyAlignment="1" applyProtection="1">
      <alignment vertical="center" wrapText="1"/>
      <protection hidden="1"/>
    </xf>
    <xf numFmtId="0" fontId="34" fillId="4" borderId="15" xfId="0" applyFont="1" applyFill="1" applyBorder="1"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horizontal="left" vertical="center"/>
      <protection hidden="1"/>
    </xf>
    <xf numFmtId="0" fontId="35" fillId="0" borderId="0" xfId="0" applyFont="1"/>
    <xf numFmtId="0" fontId="66" fillId="0" borderId="0" xfId="0" applyFont="1"/>
    <xf numFmtId="0" fontId="14" fillId="4" borderId="4" xfId="0" applyFont="1" applyFill="1" applyBorder="1" applyAlignment="1" applyProtection="1">
      <alignment vertical="top" wrapText="1"/>
      <protection hidden="1"/>
    </xf>
    <xf numFmtId="0" fontId="68" fillId="0" borderId="0" xfId="0" applyFont="1" applyAlignment="1" applyProtection="1">
      <alignment vertical="top"/>
      <protection hidden="1"/>
    </xf>
    <xf numFmtId="0" fontId="72" fillId="0" borderId="0" xfId="0" applyFont="1" applyAlignment="1" applyProtection="1">
      <alignment vertical="top" wrapText="1"/>
      <protection hidden="1"/>
    </xf>
    <xf numFmtId="0" fontId="38" fillId="4" borderId="13" xfId="0" applyFont="1" applyFill="1" applyBorder="1" applyAlignment="1" applyProtection="1">
      <alignment vertical="center" wrapText="1"/>
      <protection hidden="1"/>
    </xf>
    <xf numFmtId="0" fontId="18" fillId="16" borderId="4" xfId="0" applyFont="1" applyFill="1" applyBorder="1" applyAlignment="1" applyProtection="1">
      <alignment vertical="top" wrapText="1"/>
      <protection hidden="1"/>
    </xf>
    <xf numFmtId="0" fontId="45" fillId="4" borderId="5" xfId="0" applyFont="1" applyFill="1" applyBorder="1" applyAlignment="1" applyProtection="1">
      <alignment horizontal="left" vertical="center" wrapText="1"/>
      <protection hidden="1"/>
    </xf>
    <xf numFmtId="0" fontId="45" fillId="4" borderId="11" xfId="0" applyFont="1" applyFill="1" applyBorder="1" applyAlignment="1" applyProtection="1">
      <alignment horizontal="left" vertical="center" wrapText="1"/>
      <protection hidden="1"/>
    </xf>
    <xf numFmtId="0" fontId="42" fillId="0" borderId="0" xfId="1" applyFont="1" applyAlignment="1" applyProtection="1">
      <alignment horizontal="left" vertical="center"/>
      <protection hidden="1"/>
    </xf>
    <xf numFmtId="0" fontId="42" fillId="0" borderId="0" xfId="1" applyFont="1" applyAlignment="1" applyProtection="1">
      <alignment horizontal="center" vertical="center"/>
      <protection hidden="1"/>
    </xf>
    <xf numFmtId="0" fontId="73" fillId="0" borderId="0" xfId="0" applyFont="1" applyProtection="1">
      <protection hidden="1"/>
    </xf>
    <xf numFmtId="0" fontId="77" fillId="4" borderId="11" xfId="0" applyFont="1" applyFill="1" applyBorder="1" applyAlignment="1" applyProtection="1">
      <alignment vertical="center" wrapText="1"/>
      <protection hidden="1"/>
    </xf>
    <xf numFmtId="0" fontId="56" fillId="4" borderId="0" xfId="0" applyFont="1" applyFill="1" applyAlignment="1" applyProtection="1">
      <alignment horizontal="left" vertical="center" wrapText="1"/>
      <protection hidden="1"/>
    </xf>
    <xf numFmtId="0" fontId="56" fillId="4" borderId="13" xfId="0" applyFont="1" applyFill="1" applyBorder="1" applyAlignment="1" applyProtection="1">
      <alignment horizontal="left" vertical="center" wrapText="1"/>
      <protection hidden="1"/>
    </xf>
    <xf numFmtId="0" fontId="30" fillId="0" borderId="0" xfId="0" applyFont="1" applyAlignment="1" applyProtection="1">
      <alignment horizontal="center" vertical="center" wrapText="1"/>
      <protection hidden="1"/>
    </xf>
    <xf numFmtId="0" fontId="33" fillId="4" borderId="4" xfId="0" applyFont="1" applyFill="1" applyBorder="1" applyAlignment="1" applyProtection="1">
      <alignment horizontal="center" vertical="center" wrapText="1"/>
      <protection hidden="1"/>
    </xf>
    <xf numFmtId="164" fontId="53" fillId="17" borderId="4" xfId="0" applyNumberFormat="1" applyFont="1" applyFill="1" applyBorder="1" applyAlignment="1" applyProtection="1">
      <alignment horizontal="center" vertical="center" wrapText="1"/>
      <protection hidden="1"/>
    </xf>
    <xf numFmtId="0" fontId="79" fillId="4" borderId="4" xfId="0" applyFont="1" applyFill="1" applyBorder="1" applyAlignment="1" applyProtection="1">
      <alignment horizontal="center" vertical="center" wrapText="1"/>
      <protection hidden="1"/>
    </xf>
    <xf numFmtId="0" fontId="90" fillId="4" borderId="0" xfId="1" applyFont="1" applyFill="1" applyBorder="1" applyAlignment="1" applyProtection="1">
      <alignment vertical="center" wrapText="1"/>
      <protection hidden="1"/>
    </xf>
    <xf numFmtId="0" fontId="33" fillId="4" borderId="2" xfId="0" applyFont="1" applyFill="1" applyBorder="1" applyAlignment="1" applyProtection="1">
      <alignment horizontal="left" vertical="center" wrapText="1"/>
      <protection hidden="1"/>
    </xf>
    <xf numFmtId="0" fontId="43" fillId="4" borderId="2" xfId="0" applyFont="1" applyFill="1" applyBorder="1" applyAlignment="1" applyProtection="1">
      <alignment wrapText="1"/>
      <protection hidden="1"/>
    </xf>
    <xf numFmtId="0" fontId="43" fillId="4" borderId="2" xfId="0" applyFont="1" applyFill="1" applyBorder="1" applyAlignment="1" applyProtection="1">
      <alignment vertical="center" wrapText="1"/>
      <protection hidden="1"/>
    </xf>
    <xf numFmtId="0" fontId="83" fillId="4" borderId="13" xfId="0" applyFont="1" applyFill="1" applyBorder="1" applyAlignment="1" applyProtection="1">
      <alignment horizontal="left" vertical="center" wrapText="1"/>
      <protection hidden="1"/>
    </xf>
    <xf numFmtId="0" fontId="91" fillId="4" borderId="13" xfId="0" applyFont="1" applyFill="1" applyBorder="1" applyAlignment="1" applyProtection="1">
      <alignment wrapText="1"/>
      <protection hidden="1"/>
    </xf>
    <xf numFmtId="0" fontId="53" fillId="4" borderId="0" xfId="0" applyFont="1" applyFill="1" applyAlignment="1" applyProtection="1">
      <alignment horizontal="left" vertical="center" wrapText="1"/>
      <protection hidden="1"/>
    </xf>
    <xf numFmtId="0" fontId="87" fillId="4" borderId="13" xfId="0" applyFont="1" applyFill="1" applyBorder="1" applyAlignment="1" applyProtection="1">
      <alignment horizontal="left" vertical="center" wrapText="1"/>
      <protection hidden="1"/>
    </xf>
    <xf numFmtId="0" fontId="32" fillId="4" borderId="0" xfId="0" applyFont="1" applyFill="1" applyAlignment="1" applyProtection="1">
      <alignment vertical="center" wrapText="1"/>
      <protection hidden="1"/>
    </xf>
    <xf numFmtId="0" fontId="33" fillId="4" borderId="2" xfId="0" applyFont="1" applyFill="1" applyBorder="1" applyAlignment="1" applyProtection="1">
      <alignment horizontal="center" vertical="center" wrapText="1"/>
      <protection hidden="1"/>
    </xf>
    <xf numFmtId="0" fontId="92" fillId="4" borderId="11" xfId="1" applyFont="1" applyFill="1" applyBorder="1" applyAlignment="1" applyProtection="1">
      <alignment vertical="center" wrapText="1"/>
      <protection hidden="1"/>
    </xf>
    <xf numFmtId="0" fontId="56" fillId="4" borderId="13" xfId="0" applyFont="1" applyFill="1" applyBorder="1" applyAlignment="1" applyProtection="1">
      <alignment vertical="center" wrapText="1"/>
      <protection hidden="1"/>
    </xf>
    <xf numFmtId="0" fontId="71" fillId="0" borderId="0" xfId="0" applyFont="1" applyAlignment="1" applyProtection="1">
      <alignment vertical="center" wrapText="1"/>
      <protection hidden="1"/>
    </xf>
    <xf numFmtId="0" fontId="33" fillId="4" borderId="1" xfId="0" applyFont="1" applyFill="1" applyBorder="1" applyAlignment="1" applyProtection="1">
      <alignment horizontal="center" vertical="center" wrapText="1"/>
      <protection hidden="1"/>
    </xf>
    <xf numFmtId="0" fontId="85" fillId="19" borderId="7" xfId="0" applyFont="1" applyFill="1" applyBorder="1" applyAlignment="1">
      <alignment horizontal="center" vertical="center" wrapText="1"/>
    </xf>
    <xf numFmtId="0" fontId="53" fillId="0" borderId="7" xfId="0" applyFont="1" applyBorder="1" applyAlignment="1" applyProtection="1">
      <alignment horizontal="left" vertical="center" wrapText="1"/>
      <protection hidden="1"/>
    </xf>
    <xf numFmtId="0" fontId="53" fillId="0" borderId="35" xfId="0" applyFont="1" applyBorder="1" applyAlignment="1" applyProtection="1">
      <alignment horizontal="left" vertical="center" wrapText="1"/>
      <protection hidden="1"/>
    </xf>
    <xf numFmtId="0" fontId="53" fillId="17" borderId="47" xfId="0" applyFont="1" applyFill="1" applyBorder="1" applyAlignment="1" applyProtection="1">
      <alignment horizontal="center" vertical="center" wrapText="1"/>
      <protection hidden="1"/>
    </xf>
    <xf numFmtId="0" fontId="53" fillId="0" borderId="4" xfId="0" applyFont="1" applyBorder="1" applyAlignment="1" applyProtection="1">
      <alignment horizontal="left" vertical="center" wrapText="1"/>
      <protection hidden="1"/>
    </xf>
    <xf numFmtId="15" fontId="43" fillId="4" borderId="2" xfId="0" applyNumberFormat="1" applyFont="1" applyFill="1" applyBorder="1" applyAlignment="1" applyProtection="1">
      <alignment horizontal="left" vertical="center" wrapText="1"/>
      <protection hidden="1"/>
    </xf>
    <xf numFmtId="15" fontId="43" fillId="4" borderId="0" xfId="0" applyNumberFormat="1" applyFont="1" applyFill="1" applyAlignment="1" applyProtection="1">
      <alignment horizontal="left" vertical="center" wrapText="1"/>
      <protection hidden="1"/>
    </xf>
    <xf numFmtId="15" fontId="35" fillId="0" borderId="1" xfId="0" applyNumberFormat="1" applyFont="1" applyBorder="1" applyAlignment="1" applyProtection="1">
      <alignment horizontal="left" vertical="center" wrapText="1"/>
      <protection locked="0"/>
    </xf>
    <xf numFmtId="15" fontId="58" fillId="3" borderId="36" xfId="0" applyNumberFormat="1" applyFont="1" applyFill="1" applyBorder="1" applyAlignment="1" applyProtection="1">
      <alignment horizontal="left" vertical="center" wrapText="1"/>
      <protection hidden="1"/>
    </xf>
    <xf numFmtId="15" fontId="35" fillId="8" borderId="34" xfId="0" applyNumberFormat="1" applyFont="1" applyFill="1" applyBorder="1" applyAlignment="1" applyProtection="1">
      <alignment horizontal="left" vertical="center" wrapText="1"/>
      <protection hidden="1"/>
    </xf>
    <xf numFmtId="15" fontId="35" fillId="8" borderId="20" xfId="0" applyNumberFormat="1" applyFont="1" applyFill="1" applyBorder="1" applyAlignment="1" applyProtection="1">
      <alignment horizontal="left" vertical="center" wrapText="1"/>
      <protection hidden="1"/>
    </xf>
    <xf numFmtId="0" fontId="58" fillId="0" borderId="0" xfId="0" applyFont="1" applyAlignment="1" applyProtection="1">
      <alignment horizontal="center" vertical="center" wrapText="1"/>
      <protection hidden="1"/>
    </xf>
    <xf numFmtId="0" fontId="60" fillId="0" borderId="0" xfId="0" applyFont="1" applyAlignment="1" applyProtection="1">
      <alignment horizontal="left" wrapText="1"/>
      <protection hidden="1"/>
    </xf>
    <xf numFmtId="0" fontId="3" fillId="0" borderId="0" xfId="1" applyProtection="1">
      <protection hidden="1"/>
    </xf>
    <xf numFmtId="0" fontId="32" fillId="4" borderId="5" xfId="0" applyFont="1" applyFill="1" applyBorder="1" applyAlignment="1" applyProtection="1">
      <alignment vertical="center" wrapText="1"/>
      <protection hidden="1"/>
    </xf>
    <xf numFmtId="0" fontId="32" fillId="4" borderId="11" xfId="0" applyFont="1" applyFill="1" applyBorder="1" applyAlignment="1" applyProtection="1">
      <alignment vertical="center" wrapText="1"/>
      <protection hidden="1"/>
    </xf>
    <xf numFmtId="0" fontId="32" fillId="4" borderId="2" xfId="0" applyFont="1" applyFill="1" applyBorder="1" applyAlignment="1" applyProtection="1">
      <alignment vertical="center" wrapText="1"/>
      <protection hidden="1"/>
    </xf>
    <xf numFmtId="167" fontId="29" fillId="0" borderId="4" xfId="1" applyNumberFormat="1" applyFont="1" applyFill="1" applyBorder="1" applyAlignment="1" applyProtection="1">
      <alignment horizontal="center" vertical="center" wrapText="1"/>
      <protection locked="0"/>
    </xf>
    <xf numFmtId="164" fontId="29" fillId="17" borderId="8" xfId="0" applyNumberFormat="1" applyFont="1" applyFill="1" applyBorder="1" applyAlignment="1" applyProtection="1">
      <alignment horizontal="center" vertical="center" wrapText="1"/>
      <protection hidden="1"/>
    </xf>
    <xf numFmtId="0" fontId="102" fillId="0" borderId="0" xfId="1" applyFont="1" applyFill="1" applyBorder="1" applyAlignment="1" applyProtection="1">
      <alignment horizontal="center" vertical="center" wrapText="1"/>
    </xf>
    <xf numFmtId="0" fontId="29" fillId="0" borderId="2" xfId="0" applyFont="1" applyBorder="1" applyAlignment="1">
      <alignment horizontal="left" vertical="center" wrapText="1"/>
    </xf>
    <xf numFmtId="0" fontId="25" fillId="0" borderId="0" xfId="0" applyFont="1"/>
    <xf numFmtId="0" fontId="53" fillId="0" borderId="2" xfId="0" applyFont="1" applyBorder="1" applyAlignment="1">
      <alignment horizontal="left" vertical="center" wrapText="1"/>
    </xf>
    <xf numFmtId="0" fontId="103" fillId="0" borderId="2" xfId="0" applyFont="1" applyBorder="1" applyAlignment="1">
      <alignment horizontal="left" vertical="center" wrapText="1"/>
    </xf>
    <xf numFmtId="0" fontId="103" fillId="0" borderId="13" xfId="0" applyFont="1" applyBorder="1" applyAlignment="1">
      <alignment horizontal="left" vertical="center" wrapText="1"/>
    </xf>
    <xf numFmtId="0" fontId="102" fillId="0" borderId="13" xfId="1" applyFont="1" applyFill="1" applyBorder="1" applyAlignment="1" applyProtection="1">
      <alignment horizontal="center" vertical="center" wrapText="1"/>
    </xf>
    <xf numFmtId="0" fontId="103" fillId="0" borderId="2" xfId="0" applyFont="1" applyBorder="1" applyAlignment="1">
      <alignment horizontal="left" vertical="center"/>
    </xf>
    <xf numFmtId="0" fontId="103" fillId="0" borderId="13" xfId="0" applyFont="1" applyBorder="1" applyAlignment="1">
      <alignment horizontal="left" vertical="center"/>
    </xf>
    <xf numFmtId="0" fontId="102" fillId="0" borderId="0" xfId="1" applyFont="1" applyFill="1" applyBorder="1" applyAlignment="1" applyProtection="1">
      <alignment horizontal="left" vertical="center" wrapText="1"/>
    </xf>
    <xf numFmtId="0" fontId="102" fillId="0" borderId="13" xfId="1" applyFont="1" applyFill="1" applyBorder="1" applyAlignment="1" applyProtection="1">
      <alignment horizontal="left" vertical="center" wrapText="1"/>
    </xf>
    <xf numFmtId="0" fontId="103" fillId="0" borderId="0" xfId="0" applyFont="1" applyAlignment="1">
      <alignment horizontal="left" vertical="center" wrapText="1"/>
    </xf>
    <xf numFmtId="0" fontId="29" fillId="0" borderId="0" xfId="0" applyFont="1" applyAlignment="1">
      <alignment horizontal="left" vertical="center" wrapText="1"/>
    </xf>
    <xf numFmtId="0" fontId="53" fillId="0" borderId="0" xfId="0" applyFont="1" applyAlignment="1">
      <alignment horizontal="left" vertical="center" wrapText="1"/>
    </xf>
    <xf numFmtId="0" fontId="103" fillId="0" borderId="0" xfId="0" applyFont="1" applyAlignment="1">
      <alignment horizontal="left" vertical="center"/>
    </xf>
    <xf numFmtId="0" fontId="107" fillId="4" borderId="11" xfId="0" applyFont="1" applyFill="1" applyBorder="1"/>
    <xf numFmtId="0" fontId="108" fillId="0" borderId="0" xfId="0" applyFont="1"/>
    <xf numFmtId="0" fontId="42" fillId="4" borderId="0" xfId="1" quotePrefix="1" applyFont="1" applyFill="1" applyAlignment="1" applyProtection="1">
      <alignment horizontal="center" vertical="center"/>
      <protection hidden="1"/>
    </xf>
    <xf numFmtId="0" fontId="100" fillId="0" borderId="0" xfId="0" applyFont="1" applyProtection="1">
      <protection hidden="1"/>
    </xf>
    <xf numFmtId="0" fontId="86" fillId="0" borderId="0" xfId="0" applyFont="1" applyProtection="1">
      <protection hidden="1"/>
    </xf>
    <xf numFmtId="0" fontId="53" fillId="0" borderId="13" xfId="0" applyFont="1" applyBorder="1" applyAlignment="1" applyProtection="1">
      <alignment horizontal="left" vertical="center" wrapText="1"/>
      <protection hidden="1"/>
    </xf>
    <xf numFmtId="0" fontId="100" fillId="0" borderId="0" xfId="0" applyFont="1" applyAlignment="1" applyProtection="1">
      <alignment vertical="center"/>
      <protection hidden="1"/>
    </xf>
    <xf numFmtId="0" fontId="86" fillId="0" borderId="0" xfId="0" applyFont="1" applyAlignment="1" applyProtection="1">
      <alignment vertical="center"/>
      <protection hidden="1"/>
    </xf>
    <xf numFmtId="0" fontId="110" fillId="0" borderId="13" xfId="1" applyFont="1" applyBorder="1" applyAlignment="1" applyProtection="1">
      <alignment horizontal="left" vertical="center"/>
      <protection hidden="1"/>
    </xf>
    <xf numFmtId="0" fontId="58" fillId="3" borderId="10" xfId="0" applyFont="1" applyFill="1" applyBorder="1" applyAlignment="1" applyProtection="1">
      <alignment vertical="center" wrapText="1"/>
      <protection hidden="1"/>
    </xf>
    <xf numFmtId="0" fontId="111" fillId="4" borderId="0" xfId="0" applyFont="1" applyFill="1" applyAlignment="1" applyProtection="1">
      <alignment vertical="center" wrapText="1"/>
      <protection hidden="1"/>
    </xf>
    <xf numFmtId="0" fontId="113" fillId="4" borderId="0" xfId="0" applyFont="1" applyFill="1" applyAlignment="1" applyProtection="1">
      <alignment horizontal="left" vertical="center" wrapText="1"/>
      <protection hidden="1"/>
    </xf>
    <xf numFmtId="164" fontId="89" fillId="5" borderId="31" xfId="0" applyNumberFormat="1" applyFont="1" applyFill="1" applyBorder="1" applyAlignment="1" applyProtection="1">
      <alignment horizontal="center" vertical="center" wrapText="1"/>
      <protection hidden="1"/>
    </xf>
    <xf numFmtId="164" fontId="89" fillId="5" borderId="44" xfId="0" applyNumberFormat="1" applyFont="1" applyFill="1" applyBorder="1" applyAlignment="1" applyProtection="1">
      <alignment horizontal="center" vertical="center" wrapText="1"/>
      <protection hidden="1"/>
    </xf>
    <xf numFmtId="0" fontId="42" fillId="4" borderId="0" xfId="1" quotePrefix="1" applyFont="1" applyFill="1" applyAlignment="1" applyProtection="1">
      <alignment vertical="center"/>
      <protection hidden="1"/>
    </xf>
    <xf numFmtId="0" fontId="42" fillId="4" borderId="0" xfId="1" applyFont="1" applyFill="1" applyProtection="1">
      <protection hidden="1"/>
    </xf>
    <xf numFmtId="0" fontId="45" fillId="4" borderId="12" xfId="0" applyFont="1" applyFill="1" applyBorder="1" applyAlignment="1" applyProtection="1">
      <alignment horizontal="left" vertical="center" wrapText="1"/>
      <protection hidden="1"/>
    </xf>
    <xf numFmtId="0" fontId="106" fillId="4" borderId="0" xfId="1" applyFont="1" applyFill="1" applyBorder="1" applyAlignment="1" applyProtection="1">
      <alignment horizontal="center" vertical="center" wrapText="1"/>
    </xf>
    <xf numFmtId="0" fontId="97" fillId="4" borderId="0" xfId="1" applyFont="1" applyFill="1" applyBorder="1" applyAlignment="1" applyProtection="1">
      <alignment horizontal="left" vertical="center" wrapText="1"/>
    </xf>
    <xf numFmtId="0" fontId="44" fillId="6" borderId="2" xfId="0" applyFont="1" applyFill="1" applyBorder="1" applyAlignment="1" applyProtection="1">
      <alignment horizontal="left" vertical="center" wrapText="1"/>
      <protection hidden="1"/>
    </xf>
    <xf numFmtId="0" fontId="40" fillId="14" borderId="2" xfId="0" applyFont="1" applyFill="1" applyBorder="1" applyAlignment="1" applyProtection="1">
      <alignment horizontal="left" vertical="center" wrapText="1"/>
      <protection hidden="1"/>
    </xf>
    <xf numFmtId="0" fontId="39" fillId="14" borderId="13" xfId="0" applyFont="1" applyFill="1" applyBorder="1" applyAlignment="1" applyProtection="1">
      <alignment wrapText="1"/>
      <protection hidden="1"/>
    </xf>
    <xf numFmtId="0" fontId="39" fillId="14" borderId="16" xfId="0" applyFont="1" applyFill="1" applyBorder="1" applyAlignment="1" applyProtection="1">
      <alignment vertical="center" wrapText="1"/>
      <protection hidden="1"/>
    </xf>
    <xf numFmtId="0" fontId="39" fillId="14" borderId="14" xfId="0" applyFont="1" applyFill="1" applyBorder="1" applyAlignment="1" applyProtection="1">
      <alignment vertical="center" wrapText="1"/>
      <protection hidden="1"/>
    </xf>
    <xf numFmtId="0" fontId="39" fillId="14" borderId="14" xfId="0" applyFont="1" applyFill="1" applyBorder="1" applyAlignment="1" applyProtection="1">
      <alignment wrapText="1"/>
      <protection hidden="1"/>
    </xf>
    <xf numFmtId="0" fontId="39" fillId="14" borderId="15" xfId="0" applyFont="1" applyFill="1" applyBorder="1" applyAlignment="1" applyProtection="1">
      <alignment wrapText="1"/>
      <protection hidden="1"/>
    </xf>
    <xf numFmtId="0" fontId="97" fillId="4" borderId="0" xfId="1" applyFont="1" applyFill="1" applyBorder="1" applyAlignment="1" applyProtection="1">
      <alignment horizontal="center" vertical="center" wrapText="1"/>
    </xf>
    <xf numFmtId="0" fontId="58" fillId="0" borderId="2" xfId="0" applyFont="1" applyBorder="1" applyAlignment="1" applyProtection="1">
      <alignment horizontal="left" vertical="center" wrapText="1"/>
      <protection hidden="1"/>
    </xf>
    <xf numFmtId="0" fontId="58" fillId="0" borderId="0" xfId="0" applyFont="1" applyAlignment="1" applyProtection="1">
      <alignment horizontal="left" vertical="center" wrapText="1"/>
      <protection hidden="1"/>
    </xf>
    <xf numFmtId="14" fontId="53" fillId="0" borderId="9" xfId="0" applyNumberFormat="1" applyFont="1" applyBorder="1" applyAlignment="1" applyProtection="1">
      <alignment horizontal="center" vertical="center" wrapText="1"/>
      <protection locked="0"/>
    </xf>
    <xf numFmtId="14" fontId="53" fillId="0" borderId="1" xfId="0" applyNumberFormat="1" applyFont="1" applyBorder="1" applyAlignment="1" applyProtection="1">
      <alignment horizontal="center" vertical="center" wrapText="1"/>
      <protection locked="0"/>
    </xf>
    <xf numFmtId="0" fontId="53" fillId="0" borderId="1" xfId="0" applyFont="1" applyBorder="1" applyAlignment="1" applyProtection="1">
      <alignment horizontal="center" vertical="center" wrapText="1"/>
      <protection locked="0"/>
    </xf>
    <xf numFmtId="164" fontId="117" fillId="5" borderId="31" xfId="0" applyNumberFormat="1" applyFont="1" applyFill="1" applyBorder="1" applyAlignment="1" applyProtection="1">
      <alignment horizontal="center" vertical="center" wrapText="1"/>
      <protection hidden="1"/>
    </xf>
    <xf numFmtId="164" fontId="53" fillId="17" borderId="8" xfId="0" applyNumberFormat="1" applyFont="1" applyFill="1" applyBorder="1" applyAlignment="1" applyProtection="1">
      <alignment horizontal="center" vertical="center" wrapText="1"/>
      <protection hidden="1"/>
    </xf>
    <xf numFmtId="164" fontId="53" fillId="17" borderId="46" xfId="0" applyNumberFormat="1" applyFont="1" applyFill="1" applyBorder="1" applyAlignment="1" applyProtection="1">
      <alignment horizontal="center" vertical="center" wrapText="1"/>
      <protection hidden="1"/>
    </xf>
    <xf numFmtId="0" fontId="79" fillId="4" borderId="22" xfId="0" applyFont="1" applyFill="1" applyBorder="1" applyAlignment="1" applyProtection="1">
      <alignment horizontal="center" vertical="center" wrapText="1"/>
      <protection hidden="1"/>
    </xf>
    <xf numFmtId="0" fontId="79" fillId="4" borderId="23" xfId="0" applyFont="1" applyFill="1" applyBorder="1" applyAlignment="1" applyProtection="1">
      <alignment horizontal="center" vertical="center" wrapText="1"/>
      <protection hidden="1"/>
    </xf>
    <xf numFmtId="0" fontId="79" fillId="4" borderId="24" xfId="0" applyFont="1" applyFill="1" applyBorder="1" applyAlignment="1" applyProtection="1">
      <alignment horizontal="center" vertical="center" wrapText="1"/>
      <protection hidden="1"/>
    </xf>
    <xf numFmtId="165" fontId="119" fillId="17" borderId="10" xfId="0" applyNumberFormat="1" applyFont="1" applyFill="1" applyBorder="1" applyAlignment="1" applyProtection="1">
      <alignment horizontal="centerContinuous" vertical="center" wrapText="1"/>
      <protection hidden="1"/>
    </xf>
    <xf numFmtId="14" fontId="41" fillId="0" borderId="1" xfId="0" applyNumberFormat="1" applyFont="1" applyBorder="1" applyAlignment="1" applyProtection="1">
      <alignment horizontal="center" vertical="center" wrapText="1"/>
      <protection locked="0"/>
    </xf>
    <xf numFmtId="20" fontId="41" fillId="0" borderId="1" xfId="0" applyNumberFormat="1" applyFont="1" applyBorder="1" applyAlignment="1" applyProtection="1">
      <alignment horizontal="center" vertical="center" wrapText="1"/>
      <protection locked="0"/>
    </xf>
    <xf numFmtId="165" fontId="120" fillId="17" borderId="3" xfId="0" applyNumberFormat="1" applyFont="1" applyFill="1" applyBorder="1" applyAlignment="1" applyProtection="1">
      <alignment horizontal="centerContinuous" vertical="center" wrapText="1"/>
      <protection hidden="1"/>
    </xf>
    <xf numFmtId="15" fontId="48" fillId="4" borderId="5" xfId="0" applyNumberFormat="1" applyFont="1" applyFill="1" applyBorder="1" applyAlignment="1" applyProtection="1">
      <alignment horizontal="left" vertical="center" wrapText="1"/>
      <protection hidden="1"/>
    </xf>
    <xf numFmtId="15" fontId="60" fillId="4" borderId="11" xfId="1" applyNumberFormat="1" applyFont="1" applyFill="1" applyBorder="1" applyAlignment="1" applyProtection="1">
      <alignment horizontal="center" vertical="center" wrapText="1"/>
      <protection hidden="1"/>
    </xf>
    <xf numFmtId="15" fontId="60" fillId="4" borderId="12" xfId="1" applyNumberFormat="1" applyFont="1" applyFill="1" applyBorder="1" applyAlignment="1" applyProtection="1">
      <alignment horizontal="center" vertical="center" wrapText="1"/>
      <protection hidden="1"/>
    </xf>
    <xf numFmtId="15" fontId="44" fillId="4" borderId="63" xfId="0" applyNumberFormat="1" applyFont="1" applyFill="1" applyBorder="1" applyAlignment="1" applyProtection="1">
      <alignment horizontal="left" vertical="center" wrapText="1"/>
      <protection hidden="1"/>
    </xf>
    <xf numFmtId="0" fontId="121" fillId="4" borderId="62" xfId="1" applyFont="1" applyFill="1" applyBorder="1" applyAlignment="1" applyProtection="1">
      <alignment horizontal="center" vertical="center" wrapText="1"/>
      <protection hidden="1"/>
    </xf>
    <xf numFmtId="0" fontId="40" fillId="0" borderId="7" xfId="0" applyFont="1" applyBorder="1" applyAlignment="1" applyProtection="1">
      <alignment horizontal="center" vertical="center" wrapText="1"/>
      <protection hidden="1"/>
    </xf>
    <xf numFmtId="0" fontId="40" fillId="0" borderId="35"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45" xfId="0" applyFont="1" applyBorder="1" applyAlignment="1" applyProtection="1">
      <alignment horizontal="center" vertical="center" wrapText="1"/>
      <protection hidden="1"/>
    </xf>
    <xf numFmtId="0" fontId="97" fillId="4" borderId="13" xfId="1" applyFont="1" applyFill="1" applyBorder="1" applyAlignment="1" applyProtection="1">
      <alignment horizontal="left" vertical="center" wrapText="1"/>
    </xf>
    <xf numFmtId="0" fontId="28" fillId="4" borderId="2" xfId="0" applyFont="1" applyFill="1" applyBorder="1" applyAlignment="1" applyProtection="1">
      <alignment horizontal="left" wrapText="1"/>
      <protection hidden="1"/>
    </xf>
    <xf numFmtId="0" fontId="28" fillId="4" borderId="0" xfId="0" applyFont="1" applyFill="1" applyAlignment="1" applyProtection="1">
      <alignment horizontal="left" wrapText="1"/>
      <protection hidden="1"/>
    </xf>
    <xf numFmtId="0" fontId="95" fillId="4" borderId="2" xfId="0" applyFont="1" applyFill="1" applyBorder="1" applyAlignment="1" applyProtection="1">
      <alignment horizontal="left" vertical="center" wrapText="1"/>
      <protection hidden="1"/>
    </xf>
    <xf numFmtId="0" fontId="95" fillId="4" borderId="0" xfId="0" applyFont="1" applyFill="1" applyAlignment="1" applyProtection="1">
      <alignment horizontal="left" vertical="center" wrapText="1"/>
      <protection hidden="1"/>
    </xf>
    <xf numFmtId="0" fontId="95" fillId="4" borderId="0" xfId="0" applyFont="1" applyFill="1" applyAlignment="1" applyProtection="1">
      <alignment vertical="center" wrapText="1"/>
      <protection hidden="1"/>
    </xf>
    <xf numFmtId="0" fontId="52" fillId="4" borderId="0" xfId="0" applyFont="1" applyFill="1" applyAlignment="1" applyProtection="1">
      <alignment horizontal="left" vertical="center" wrapText="1"/>
      <protection hidden="1"/>
    </xf>
    <xf numFmtId="0" fontId="106" fillId="4" borderId="14" xfId="1" applyFont="1" applyFill="1" applyBorder="1" applyAlignment="1" applyProtection="1">
      <alignment horizontal="center" vertical="center" wrapText="1"/>
    </xf>
    <xf numFmtId="0" fontId="97" fillId="4" borderId="14" xfId="1" applyFont="1" applyFill="1" applyBorder="1" applyAlignment="1" applyProtection="1">
      <alignment vertical="center" wrapText="1"/>
    </xf>
    <xf numFmtId="0" fontId="97" fillId="4" borderId="14" xfId="1" applyFont="1" applyFill="1" applyBorder="1" applyAlignment="1" applyProtection="1">
      <alignment horizontal="left" vertical="center" wrapText="1"/>
    </xf>
    <xf numFmtId="0" fontId="97" fillId="4" borderId="15" xfId="1" applyFont="1" applyFill="1" applyBorder="1" applyAlignment="1" applyProtection="1">
      <alignment horizontal="left" vertical="center" wrapText="1"/>
    </xf>
    <xf numFmtId="0" fontId="39" fillId="4" borderId="0" xfId="0" applyFont="1" applyFill="1" applyAlignment="1" applyProtection="1">
      <alignment horizontal="left" wrapText="1"/>
      <protection hidden="1"/>
    </xf>
    <xf numFmtId="0" fontId="39" fillId="4" borderId="0" xfId="0" applyFont="1" applyFill="1" applyAlignment="1" applyProtection="1">
      <alignment wrapText="1"/>
      <protection hidden="1"/>
    </xf>
    <xf numFmtId="0" fontId="83" fillId="4" borderId="0" xfId="0" applyFont="1" applyFill="1" applyAlignment="1" applyProtection="1">
      <alignment horizontal="left" vertical="center" wrapText="1"/>
      <protection hidden="1"/>
    </xf>
    <xf numFmtId="0" fontId="43" fillId="4" borderId="0" xfId="0" applyFont="1" applyFill="1" applyAlignment="1" applyProtection="1">
      <alignment vertical="center" wrapText="1"/>
      <protection hidden="1"/>
    </xf>
    <xf numFmtId="0" fontId="91" fillId="4" borderId="0" xfId="0" applyFont="1" applyFill="1" applyAlignment="1" applyProtection="1">
      <alignment wrapText="1"/>
      <protection hidden="1"/>
    </xf>
    <xf numFmtId="0" fontId="40" fillId="4" borderId="0" xfId="0" applyFont="1" applyFill="1" applyAlignment="1" applyProtection="1">
      <alignment vertical="center" wrapText="1"/>
      <protection hidden="1"/>
    </xf>
    <xf numFmtId="0" fontId="39" fillId="4" borderId="0" xfId="0" applyFont="1" applyFill="1" applyAlignment="1" applyProtection="1">
      <alignment vertical="center" wrapText="1"/>
      <protection hidden="1"/>
    </xf>
    <xf numFmtId="0" fontId="39" fillId="4" borderId="0" xfId="0" applyFont="1" applyFill="1" applyAlignment="1" applyProtection="1">
      <alignment horizontal="left" vertical="center" wrapText="1"/>
      <protection hidden="1"/>
    </xf>
    <xf numFmtId="0" fontId="39" fillId="14" borderId="0" xfId="0" applyFont="1" applyFill="1" applyAlignment="1" applyProtection="1">
      <alignment vertical="center" wrapText="1"/>
      <protection hidden="1"/>
    </xf>
    <xf numFmtId="0" fontId="35" fillId="14" borderId="0" xfId="0" applyFont="1" applyFill="1" applyAlignment="1" applyProtection="1">
      <alignment vertical="center" wrapText="1"/>
      <protection hidden="1"/>
    </xf>
    <xf numFmtId="0" fontId="39" fillId="14" borderId="0" xfId="0" applyFont="1" applyFill="1" applyAlignment="1" applyProtection="1">
      <alignment wrapText="1"/>
      <protection hidden="1"/>
    </xf>
    <xf numFmtId="0" fontId="82" fillId="4" borderId="2" xfId="0" applyFont="1" applyFill="1" applyBorder="1" applyAlignment="1" applyProtection="1">
      <alignment horizontal="left" vertical="center" wrapText="1"/>
      <protection hidden="1"/>
    </xf>
    <xf numFmtId="0" fontId="82" fillId="4" borderId="0" xfId="0" applyFont="1" applyFill="1" applyAlignment="1" applyProtection="1">
      <alignment horizontal="left" vertical="center" wrapText="1"/>
      <protection hidden="1"/>
    </xf>
    <xf numFmtId="0" fontId="82" fillId="4" borderId="13" xfId="0" applyFont="1" applyFill="1" applyBorder="1" applyAlignment="1" applyProtection="1">
      <alignment horizontal="left" vertical="center" wrapText="1"/>
      <protection hidden="1"/>
    </xf>
    <xf numFmtId="0" fontId="85" fillId="4" borderId="0" xfId="0" applyFont="1" applyFill="1" applyAlignment="1" applyProtection="1">
      <alignment horizontal="left" vertical="center" wrapText="1"/>
      <protection hidden="1"/>
    </xf>
    <xf numFmtId="0" fontId="85" fillId="4" borderId="2" xfId="0" applyFont="1" applyFill="1" applyBorder="1" applyAlignment="1" applyProtection="1">
      <alignment horizontal="left" vertical="center" wrapText="1"/>
      <protection hidden="1"/>
    </xf>
    <xf numFmtId="0" fontId="102" fillId="0" borderId="2" xfId="1" applyFont="1" applyBorder="1" applyAlignment="1" applyProtection="1">
      <alignment horizontal="left" vertical="center"/>
      <protection hidden="1"/>
    </xf>
    <xf numFmtId="0" fontId="35" fillId="4" borderId="0" xfId="0" applyFont="1" applyFill="1" applyAlignment="1" applyProtection="1">
      <alignment horizontal="left" vertical="center" wrapText="1"/>
      <protection hidden="1"/>
    </xf>
    <xf numFmtId="0" fontId="36" fillId="4" borderId="0" xfId="0" applyFont="1" applyFill="1" applyAlignment="1" applyProtection="1">
      <alignment horizontal="left" vertical="center" wrapText="1"/>
      <protection hidden="1"/>
    </xf>
    <xf numFmtId="0" fontId="43" fillId="4" borderId="0" xfId="0" applyFont="1" applyFill="1" applyAlignment="1" applyProtection="1">
      <alignment wrapText="1"/>
      <protection hidden="1"/>
    </xf>
    <xf numFmtId="0" fontId="85" fillId="4" borderId="0" xfId="0" applyFont="1" applyFill="1" applyAlignment="1" applyProtection="1">
      <alignment horizontal="left" vertical="top" wrapText="1"/>
      <protection hidden="1"/>
    </xf>
    <xf numFmtId="0" fontId="35" fillId="4" borderId="0" xfId="0" applyFont="1" applyFill="1" applyAlignment="1" applyProtection="1">
      <alignment wrapText="1"/>
      <protection hidden="1"/>
    </xf>
    <xf numFmtId="0" fontId="0" fillId="4" borderId="4" xfId="0" applyFill="1" applyBorder="1" applyAlignment="1" applyProtection="1">
      <alignment vertical="top"/>
      <protection hidden="1"/>
    </xf>
    <xf numFmtId="0" fontId="0" fillId="4" borderId="4" xfId="0" applyFill="1" applyBorder="1"/>
    <xf numFmtId="0" fontId="126" fillId="4" borderId="2" xfId="0" applyFont="1" applyFill="1" applyBorder="1" applyAlignment="1" applyProtection="1">
      <alignment horizontal="left" vertical="center" wrapText="1"/>
      <protection hidden="1"/>
    </xf>
    <xf numFmtId="0" fontId="126" fillId="4" borderId="0" xfId="0" applyFont="1" applyFill="1" applyAlignment="1" applyProtection="1">
      <alignment horizontal="left" vertical="center" wrapText="1"/>
      <protection hidden="1"/>
    </xf>
    <xf numFmtId="0" fontId="129" fillId="3" borderId="3" xfId="0" applyFont="1" applyFill="1" applyBorder="1" applyAlignment="1" applyProtection="1">
      <alignment horizontal="left" wrapText="1"/>
      <protection hidden="1"/>
    </xf>
    <xf numFmtId="0" fontId="129" fillId="3" borderId="3" xfId="1" applyFont="1" applyFill="1" applyBorder="1" applyAlignment="1">
      <alignment vertical="center" wrapText="1"/>
    </xf>
    <xf numFmtId="0" fontId="130" fillId="3" borderId="9" xfId="1" applyFont="1" applyFill="1" applyBorder="1" applyAlignment="1" applyProtection="1">
      <alignment horizontal="center" vertical="center" wrapText="1"/>
      <protection hidden="1"/>
    </xf>
    <xf numFmtId="0" fontId="130" fillId="3" borderId="10" xfId="1" applyFont="1" applyFill="1" applyBorder="1" applyAlignment="1" applyProtection="1">
      <alignment vertical="center" wrapText="1"/>
      <protection hidden="1"/>
    </xf>
    <xf numFmtId="0" fontId="130" fillId="3" borderId="0" xfId="1" applyFont="1" applyFill="1" applyBorder="1" applyAlignment="1" applyProtection="1">
      <alignment vertical="center" wrapText="1"/>
      <protection hidden="1"/>
    </xf>
    <xf numFmtId="0" fontId="131" fillId="4" borderId="13" xfId="0" applyFont="1" applyFill="1" applyBorder="1" applyAlignment="1" applyProtection="1">
      <alignment horizontal="left" vertical="center" wrapText="1"/>
      <protection hidden="1"/>
    </xf>
    <xf numFmtId="0" fontId="132" fillId="4" borderId="0" xfId="0" applyFont="1" applyFill="1" applyAlignment="1" applyProtection="1">
      <alignment horizontal="left" vertical="center" wrapText="1"/>
      <protection hidden="1"/>
    </xf>
    <xf numFmtId="0" fontId="131" fillId="4" borderId="0" xfId="0" applyFont="1" applyFill="1" applyAlignment="1" applyProtection="1">
      <alignment horizontal="left" vertical="center" wrapText="1"/>
      <protection hidden="1"/>
    </xf>
    <xf numFmtId="0" fontId="96" fillId="4" borderId="0" xfId="0" applyFont="1" applyFill="1" applyAlignment="1" applyProtection="1">
      <alignment vertical="center" wrapText="1"/>
      <protection hidden="1"/>
    </xf>
    <xf numFmtId="0" fontId="96" fillId="4" borderId="2" xfId="0" applyFont="1" applyFill="1" applyBorder="1" applyAlignment="1" applyProtection="1">
      <alignment vertical="center" wrapText="1"/>
      <protection hidden="1"/>
    </xf>
    <xf numFmtId="0" fontId="96" fillId="14" borderId="0" xfId="0" applyFont="1" applyFill="1" applyAlignment="1" applyProtection="1">
      <alignment vertical="center" wrapText="1"/>
      <protection hidden="1"/>
    </xf>
    <xf numFmtId="0" fontId="96" fillId="14" borderId="2" xfId="0" applyFont="1" applyFill="1" applyBorder="1" applyAlignment="1" applyProtection="1">
      <alignment vertical="center" wrapText="1"/>
      <protection hidden="1"/>
    </xf>
    <xf numFmtId="0" fontId="133" fillId="4" borderId="2" xfId="0" applyFont="1" applyFill="1" applyBorder="1" applyAlignment="1" applyProtection="1">
      <alignment vertical="top" wrapText="1"/>
      <protection hidden="1"/>
    </xf>
    <xf numFmtId="0" fontId="14" fillId="15" borderId="0" xfId="0" applyFont="1" applyFill="1"/>
    <xf numFmtId="0" fontId="0" fillId="15" borderId="0" xfId="0" applyFill="1" applyAlignment="1">
      <alignment horizontal="center" vertical="center"/>
    </xf>
    <xf numFmtId="15" fontId="127" fillId="4" borderId="16" xfId="0" applyNumberFormat="1" applyFont="1" applyFill="1" applyBorder="1" applyAlignment="1" applyProtection="1">
      <alignment horizontal="center" vertical="center" wrapText="1"/>
      <protection hidden="1"/>
    </xf>
    <xf numFmtId="0" fontId="55" fillId="4" borderId="14" xfId="1" applyFont="1" applyFill="1" applyBorder="1" applyAlignment="1" applyProtection="1">
      <alignment horizontal="center" vertical="center" wrapText="1"/>
      <protection hidden="1"/>
    </xf>
    <xf numFmtId="0" fontId="55" fillId="4" borderId="14" xfId="1" applyFont="1" applyFill="1" applyBorder="1" applyAlignment="1">
      <alignment horizontal="center" vertical="center" wrapText="1"/>
    </xf>
    <xf numFmtId="15" fontId="127" fillId="4" borderId="15" xfId="0" applyNumberFormat="1" applyFont="1" applyFill="1" applyBorder="1" applyAlignment="1" applyProtection="1">
      <alignment horizontal="center" vertical="center" wrapText="1"/>
      <protection hidden="1"/>
    </xf>
    <xf numFmtId="0" fontId="126" fillId="4" borderId="4" xfId="0" applyFont="1" applyFill="1" applyBorder="1" applyAlignment="1" applyProtection="1">
      <alignment horizontal="center" vertical="center" wrapText="1"/>
      <protection hidden="1"/>
    </xf>
    <xf numFmtId="0" fontId="40" fillId="0" borderId="4" xfId="0" applyFont="1" applyBorder="1" applyAlignment="1" applyProtection="1">
      <alignment horizontal="center" vertical="center" wrapText="1"/>
      <protection hidden="1"/>
    </xf>
    <xf numFmtId="0" fontId="58" fillId="4" borderId="0" xfId="0" applyFont="1" applyFill="1" applyAlignment="1" applyProtection="1">
      <alignment horizontal="left" vertical="center" wrapText="1"/>
      <protection hidden="1"/>
    </xf>
    <xf numFmtId="0" fontId="58" fillId="4" borderId="13" xfId="0" applyFont="1" applyFill="1" applyBorder="1" applyAlignment="1" applyProtection="1">
      <alignment horizontal="left" vertical="center" wrapText="1"/>
      <protection hidden="1"/>
    </xf>
    <xf numFmtId="0" fontId="48" fillId="4" borderId="0" xfId="0" applyFont="1" applyFill="1" applyAlignment="1" applyProtection="1">
      <alignment horizontal="left" vertical="center" wrapText="1"/>
      <protection hidden="1"/>
    </xf>
    <xf numFmtId="0" fontId="48" fillId="4" borderId="13" xfId="0" applyFont="1" applyFill="1" applyBorder="1" applyAlignment="1" applyProtection="1">
      <alignment horizontal="left" vertical="center" wrapText="1"/>
      <protection hidden="1"/>
    </xf>
    <xf numFmtId="0" fontId="33" fillId="4" borderId="0" xfId="0" applyFont="1" applyFill="1" applyAlignment="1">
      <alignment horizontal="left" vertical="center" indent="3"/>
    </xf>
    <xf numFmtId="0" fontId="29" fillId="0" borderId="1" xfId="0" applyFont="1" applyBorder="1" applyAlignment="1" applyProtection="1">
      <alignment horizontal="center" vertical="center" wrapText="1"/>
      <protection locked="0"/>
    </xf>
    <xf numFmtId="0" fontId="28" fillId="0" borderId="0" xfId="0" applyFont="1" applyAlignment="1" applyProtection="1">
      <alignment horizontal="left" wrapText="1"/>
      <protection hidden="1"/>
    </xf>
    <xf numFmtId="0" fontId="28" fillId="0" borderId="0" xfId="0" applyFont="1" applyAlignment="1" applyProtection="1">
      <alignment horizontal="left" vertical="center" wrapText="1"/>
      <protection hidden="1"/>
    </xf>
    <xf numFmtId="0" fontId="29" fillId="0" borderId="0" xfId="0" applyFont="1" applyAlignment="1" applyProtection="1">
      <alignment wrapText="1"/>
      <protection hidden="1"/>
    </xf>
    <xf numFmtId="0" fontId="28" fillId="0" borderId="0" xfId="0" applyFont="1" applyAlignment="1" applyProtection="1">
      <alignment vertical="center" wrapText="1"/>
      <protection hidden="1"/>
    </xf>
    <xf numFmtId="0" fontId="38" fillId="0" borderId="0" xfId="0" applyFont="1" applyAlignment="1" applyProtection="1">
      <alignment wrapText="1"/>
      <protection hidden="1"/>
    </xf>
    <xf numFmtId="0" fontId="43" fillId="0" borderId="0" xfId="0" applyFont="1" applyAlignment="1" applyProtection="1">
      <alignment wrapText="1"/>
      <protection hidden="1"/>
    </xf>
    <xf numFmtId="0" fontId="35" fillId="0" borderId="0" xfId="0" applyFont="1" applyAlignment="1" applyProtection="1">
      <alignment vertical="center" wrapText="1"/>
      <protection hidden="1"/>
    </xf>
    <xf numFmtId="0" fontId="35" fillId="0" borderId="0" xfId="0" applyFont="1" applyAlignment="1" applyProtection="1">
      <alignment horizontal="left" vertical="top" wrapText="1"/>
      <protection hidden="1"/>
    </xf>
    <xf numFmtId="0" fontId="39" fillId="0" borderId="0" xfId="0" applyFont="1" applyAlignment="1" applyProtection="1">
      <alignment wrapText="1"/>
      <protection hidden="1"/>
    </xf>
    <xf numFmtId="0" fontId="88" fillId="0" borderId="0" xfId="0" applyFont="1" applyAlignment="1" applyProtection="1">
      <alignment wrapText="1"/>
      <protection hidden="1"/>
    </xf>
    <xf numFmtId="0" fontId="37" fillId="0" borderId="0" xfId="0" applyFont="1" applyAlignment="1" applyProtection="1">
      <alignment wrapText="1"/>
      <protection hidden="1"/>
    </xf>
    <xf numFmtId="0" fontId="39" fillId="0" borderId="0" xfId="0" applyFont="1" applyAlignment="1" applyProtection="1">
      <alignment vertical="center" wrapText="1"/>
      <protection hidden="1"/>
    </xf>
    <xf numFmtId="0" fontId="39" fillId="0" borderId="0" xfId="0" applyFont="1" applyAlignment="1" applyProtection="1">
      <alignment horizontal="left" wrapText="1"/>
      <protection hidden="1"/>
    </xf>
    <xf numFmtId="0" fontId="59" fillId="0" borderId="0" xfId="0" applyFont="1" applyAlignment="1" applyProtection="1">
      <alignment vertical="center" wrapText="1"/>
      <protection hidden="1"/>
    </xf>
    <xf numFmtId="0" fontId="53" fillId="0" borderId="0" xfId="0" applyFont="1" applyAlignment="1" applyProtection="1">
      <alignment vertical="center" wrapText="1"/>
      <protection hidden="1"/>
    </xf>
    <xf numFmtId="0" fontId="91" fillId="0" borderId="0" xfId="0" applyFont="1" applyAlignment="1" applyProtection="1">
      <alignment vertical="center" wrapText="1"/>
      <protection hidden="1"/>
    </xf>
    <xf numFmtId="0" fontId="59" fillId="0" borderId="0" xfId="0" applyFont="1" applyAlignment="1" applyProtection="1">
      <alignment wrapText="1"/>
      <protection hidden="1"/>
    </xf>
    <xf numFmtId="164" fontId="53" fillId="17" borderId="48" xfId="0" applyNumberFormat="1" applyFont="1" applyFill="1" applyBorder="1" applyAlignment="1" applyProtection="1">
      <alignment horizontal="center" vertical="center" wrapText="1"/>
      <protection hidden="1"/>
    </xf>
    <xf numFmtId="0" fontId="135" fillId="4" borderId="0" xfId="0" applyFont="1" applyFill="1" applyAlignment="1">
      <alignment horizontal="left" vertical="center" indent="3"/>
    </xf>
    <xf numFmtId="0" fontId="136" fillId="4" borderId="0" xfId="0" applyFont="1" applyFill="1" applyAlignment="1">
      <alignment horizontal="left" vertical="center" indent="3"/>
    </xf>
    <xf numFmtId="0" fontId="53" fillId="0" borderId="0" xfId="0" applyFont="1" applyAlignment="1" applyProtection="1">
      <alignment horizontal="left" vertical="center" wrapText="1"/>
      <protection hidden="1"/>
    </xf>
    <xf numFmtId="0" fontId="42" fillId="4" borderId="5" xfId="1" quotePrefix="1" applyFont="1" applyFill="1" applyBorder="1" applyAlignment="1" applyProtection="1">
      <alignment vertical="center"/>
      <protection hidden="1"/>
    </xf>
    <xf numFmtId="0" fontId="107" fillId="0" borderId="11" xfId="0" applyFont="1" applyBorder="1"/>
    <xf numFmtId="0" fontId="107" fillId="0" borderId="0" xfId="0" applyFont="1"/>
    <xf numFmtId="0" fontId="109" fillId="0" borderId="0" xfId="0" applyFont="1" applyProtection="1">
      <protection hidden="1"/>
    </xf>
    <xf numFmtId="0" fontId="109" fillId="4" borderId="0" xfId="0" applyFont="1" applyFill="1" applyProtection="1">
      <protection hidden="1"/>
    </xf>
    <xf numFmtId="1" fontId="57" fillId="17" borderId="1" xfId="0" applyNumberFormat="1" applyFont="1" applyFill="1" applyBorder="1" applyAlignment="1" applyProtection="1">
      <alignment horizontal="center" vertical="center" wrapText="1"/>
      <protection hidden="1"/>
    </xf>
    <xf numFmtId="0" fontId="0" fillId="15" borderId="0" xfId="0" applyFill="1" applyAlignment="1">
      <alignment horizontal="center" vertical="center" wrapText="1"/>
    </xf>
    <xf numFmtId="1" fontId="53" fillId="2" borderId="33" xfId="0" applyNumberFormat="1" applyFont="1" applyFill="1" applyBorder="1" applyAlignment="1" applyProtection="1">
      <alignment horizontal="center" vertical="center" wrapText="1"/>
      <protection locked="0"/>
    </xf>
    <xf numFmtId="0" fontId="115" fillId="4" borderId="2" xfId="0" applyFont="1" applyFill="1" applyBorder="1" applyAlignment="1" applyProtection="1">
      <alignment horizontal="left" vertical="center" wrapText="1"/>
      <protection hidden="1"/>
    </xf>
    <xf numFmtId="0" fontId="64" fillId="4" borderId="16" xfId="0" applyFont="1" applyFill="1" applyBorder="1" applyAlignment="1" applyProtection="1">
      <alignment horizontal="center" vertical="center" wrapText="1"/>
      <protection hidden="1"/>
    </xf>
    <xf numFmtId="0" fontId="35" fillId="4" borderId="14" xfId="0" applyFont="1" applyFill="1" applyBorder="1" applyAlignment="1" applyProtection="1">
      <alignment horizontal="left" vertical="center" wrapText="1"/>
      <protection hidden="1"/>
    </xf>
    <xf numFmtId="0" fontId="28" fillId="4" borderId="14" xfId="0" applyFont="1" applyFill="1" applyBorder="1" applyAlignment="1" applyProtection="1">
      <alignment horizontal="center" vertical="center" wrapText="1"/>
      <protection locked="0"/>
    </xf>
    <xf numFmtId="2" fontId="28" fillId="4" borderId="14" xfId="0" applyNumberFormat="1" applyFont="1" applyFill="1" applyBorder="1" applyAlignment="1" applyProtection="1">
      <alignment horizontal="center" vertical="center" wrapText="1"/>
      <protection locked="0"/>
    </xf>
    <xf numFmtId="0" fontId="35" fillId="4" borderId="14" xfId="0" applyFont="1" applyFill="1" applyBorder="1" applyAlignment="1" applyProtection="1">
      <alignment horizontal="center" vertical="center" wrapText="1"/>
      <protection hidden="1"/>
    </xf>
    <xf numFmtId="164" fontId="35" fillId="4" borderId="15" xfId="0" applyNumberFormat="1" applyFont="1" applyFill="1" applyBorder="1" applyAlignment="1" applyProtection="1">
      <alignment horizontal="center" vertical="center" wrapText="1"/>
      <protection hidden="1"/>
    </xf>
    <xf numFmtId="164" fontId="140" fillId="19" borderId="4" xfId="0" applyNumberFormat="1" applyFont="1" applyFill="1" applyBorder="1" applyAlignment="1" applyProtection="1">
      <alignment vertical="center" wrapText="1"/>
      <protection hidden="1"/>
    </xf>
    <xf numFmtId="0" fontId="140" fillId="19" borderId="4" xfId="0" applyFont="1" applyFill="1" applyBorder="1" applyAlignment="1" applyProtection="1">
      <alignment horizontal="center" vertical="center" wrapText="1"/>
      <protection hidden="1"/>
    </xf>
    <xf numFmtId="14" fontId="140" fillId="19" borderId="4" xfId="0" applyNumberFormat="1" applyFont="1" applyFill="1" applyBorder="1" applyAlignment="1" applyProtection="1">
      <alignment horizontal="center" vertical="center" wrapText="1"/>
      <protection hidden="1"/>
    </xf>
    <xf numFmtId="2" fontId="140" fillId="19" borderId="4" xfId="0" applyNumberFormat="1" applyFont="1" applyFill="1" applyBorder="1" applyAlignment="1" applyProtection="1">
      <alignment horizontal="center" vertical="center" wrapText="1"/>
      <protection hidden="1"/>
    </xf>
    <xf numFmtId="167" fontId="140" fillId="19" borderId="4" xfId="0" applyNumberFormat="1" applyFont="1" applyFill="1" applyBorder="1" applyAlignment="1" applyProtection="1">
      <alignment horizontal="center" vertical="center" wrapText="1"/>
      <protection hidden="1"/>
    </xf>
    <xf numFmtId="164" fontId="140" fillId="19" borderId="4" xfId="0" applyNumberFormat="1" applyFont="1" applyFill="1" applyBorder="1" applyAlignment="1" applyProtection="1">
      <alignment horizontal="center" vertical="center" wrapText="1"/>
      <protection hidden="1"/>
    </xf>
    <xf numFmtId="0" fontId="14" fillId="21" borderId="0" xfId="0" applyFont="1" applyFill="1"/>
    <xf numFmtId="0" fontId="0" fillId="6" borderId="0" xfId="0" applyFill="1"/>
    <xf numFmtId="0" fontId="14" fillId="0" borderId="0" xfId="0" applyFont="1" applyAlignment="1">
      <alignment vertical="center"/>
    </xf>
    <xf numFmtId="0" fontId="141" fillId="0" borderId="0" xfId="0" applyFont="1"/>
    <xf numFmtId="0" fontId="142" fillId="0" borderId="0" xfId="0" applyFont="1" applyAlignment="1" applyProtection="1">
      <alignment vertical="center" wrapText="1"/>
      <protection hidden="1"/>
    </xf>
    <xf numFmtId="0" fontId="13" fillId="6" borderId="0" xfId="0" applyFont="1" applyFill="1"/>
    <xf numFmtId="0" fontId="53" fillId="0" borderId="0" xfId="0" applyFont="1" applyAlignment="1" applyProtection="1">
      <alignment horizontal="right" wrapText="1"/>
      <protection hidden="1"/>
    </xf>
    <xf numFmtId="0" fontId="100" fillId="4" borderId="11" xfId="1" applyFont="1" applyFill="1" applyBorder="1" applyAlignment="1" applyProtection="1">
      <alignment vertical="center" wrapText="1"/>
      <protection hidden="1"/>
    </xf>
    <xf numFmtId="0" fontId="100" fillId="4" borderId="12" xfId="1" applyFont="1" applyFill="1" applyBorder="1" applyAlignment="1" applyProtection="1">
      <alignment vertical="center" wrapText="1"/>
      <protection hidden="1"/>
    </xf>
    <xf numFmtId="0" fontId="79" fillId="17" borderId="7" xfId="0" applyFont="1" applyFill="1" applyBorder="1" applyAlignment="1" applyProtection="1">
      <alignment horizontal="left" vertical="center" wrapText="1"/>
      <protection hidden="1"/>
    </xf>
    <xf numFmtId="14" fontId="53" fillId="0" borderId="7" xfId="0" applyNumberFormat="1" applyFont="1" applyBorder="1" applyAlignment="1" applyProtection="1">
      <alignment horizontal="center" vertical="center" wrapText="1"/>
      <protection locked="0"/>
    </xf>
    <xf numFmtId="2" fontId="29" fillId="0" borderId="7" xfId="0" applyNumberFormat="1" applyFont="1" applyBorder="1" applyAlignment="1" applyProtection="1">
      <alignment horizontal="center" vertical="center" wrapText="1"/>
      <protection locked="0"/>
    </xf>
    <xf numFmtId="0" fontId="53" fillId="17" borderId="7" xfId="0" applyFont="1" applyFill="1" applyBorder="1" applyAlignment="1" applyProtection="1">
      <alignment horizontal="center" vertical="center" wrapText="1"/>
      <protection hidden="1"/>
    </xf>
    <xf numFmtId="164" fontId="53" fillId="17" borderId="7" xfId="0" applyNumberFormat="1" applyFont="1" applyFill="1" applyBorder="1" applyAlignment="1" applyProtection="1">
      <alignment horizontal="center" vertical="center" wrapText="1"/>
      <protection hidden="1"/>
    </xf>
    <xf numFmtId="0" fontId="33" fillId="4" borderId="22" xfId="0" applyFont="1" applyFill="1" applyBorder="1" applyAlignment="1" applyProtection="1">
      <alignment vertical="center" wrapText="1"/>
      <protection hidden="1"/>
    </xf>
    <xf numFmtId="0" fontId="33" fillId="4" borderId="23" xfId="0" applyFont="1" applyFill="1" applyBorder="1" applyAlignment="1" applyProtection="1">
      <alignment vertical="center" wrapText="1"/>
      <protection hidden="1"/>
    </xf>
    <xf numFmtId="0" fontId="43" fillId="4" borderId="23" xfId="0" applyFont="1" applyFill="1" applyBorder="1" applyAlignment="1" applyProtection="1">
      <alignment vertical="center" wrapText="1"/>
      <protection hidden="1"/>
    </xf>
    <xf numFmtId="0" fontId="33" fillId="4" borderId="23" xfId="0" applyFont="1" applyFill="1" applyBorder="1" applyAlignment="1" applyProtection="1">
      <alignment horizontal="center" vertical="center" wrapText="1"/>
      <protection hidden="1"/>
    </xf>
    <xf numFmtId="0" fontId="33" fillId="4" borderId="24" xfId="0" applyFont="1" applyFill="1" applyBorder="1" applyAlignment="1" applyProtection="1">
      <alignment horizontal="center" vertical="center" wrapText="1"/>
      <protection hidden="1"/>
    </xf>
    <xf numFmtId="0" fontId="53" fillId="4" borderId="5" xfId="0" applyFont="1" applyFill="1" applyBorder="1" applyAlignment="1" applyProtection="1">
      <alignment horizontal="right" wrapText="1"/>
      <protection hidden="1"/>
    </xf>
    <xf numFmtId="0" fontId="41" fillId="4" borderId="11" xfId="0" applyFont="1" applyFill="1" applyBorder="1" applyAlignment="1" applyProtection="1">
      <alignment horizontal="left" vertical="center" wrapText="1"/>
      <protection hidden="1"/>
    </xf>
    <xf numFmtId="0" fontId="41" fillId="4" borderId="12" xfId="0" applyFont="1" applyFill="1" applyBorder="1" applyAlignment="1" applyProtection="1">
      <alignment horizontal="left" vertical="center" wrapText="1"/>
      <protection hidden="1"/>
    </xf>
    <xf numFmtId="0" fontId="59" fillId="4" borderId="11" xfId="0" applyFont="1" applyFill="1" applyBorder="1" applyAlignment="1" applyProtection="1">
      <alignment vertical="center" wrapText="1"/>
      <protection hidden="1"/>
    </xf>
    <xf numFmtId="1" fontId="101" fillId="0" borderId="4" xfId="0" applyNumberFormat="1" applyFont="1" applyBorder="1" applyAlignment="1" applyProtection="1">
      <alignment horizontal="center" vertical="center" wrapText="1"/>
      <protection locked="0"/>
    </xf>
    <xf numFmtId="0" fontId="85" fillId="4" borderId="4" xfId="0" applyFont="1" applyFill="1" applyBorder="1" applyAlignment="1" applyProtection="1">
      <alignment horizontal="center" vertical="center" wrapText="1"/>
      <protection hidden="1"/>
    </xf>
    <xf numFmtId="165" fontId="76" fillId="17" borderId="4" xfId="0" applyNumberFormat="1" applyFont="1" applyFill="1" applyBorder="1" applyAlignment="1" applyProtection="1">
      <alignment horizontal="center" vertical="center" wrapText="1"/>
      <protection hidden="1"/>
    </xf>
    <xf numFmtId="0" fontId="58" fillId="3" borderId="12" xfId="0" applyFont="1" applyFill="1" applyBorder="1" applyAlignment="1" applyProtection="1">
      <alignment vertical="center" wrapText="1"/>
      <protection hidden="1"/>
    </xf>
    <xf numFmtId="14" fontId="88" fillId="0" borderId="7" xfId="0" applyNumberFormat="1" applyFont="1" applyBorder="1" applyAlignment="1" applyProtection="1">
      <alignment horizontal="center" vertical="center" wrapText="1"/>
      <protection locked="0"/>
    </xf>
    <xf numFmtId="1" fontId="53" fillId="2" borderId="4" xfId="0" applyNumberFormat="1" applyFont="1" applyFill="1" applyBorder="1" applyAlignment="1" applyProtection="1">
      <alignment horizontal="center" vertical="center" wrapText="1"/>
      <protection locked="0"/>
    </xf>
    <xf numFmtId="0" fontId="33" fillId="4" borderId="2" xfId="1" applyFont="1" applyFill="1" applyBorder="1" applyAlignment="1" applyProtection="1">
      <alignment vertical="center" wrapText="1"/>
      <protection hidden="1"/>
    </xf>
    <xf numFmtId="0" fontId="33" fillId="4" borderId="0" xfId="1" applyFont="1" applyFill="1" applyBorder="1" applyAlignment="1" applyProtection="1">
      <alignment vertical="center" wrapText="1"/>
      <protection hidden="1"/>
    </xf>
    <xf numFmtId="0" fontId="33" fillId="15" borderId="5" xfId="0" applyFont="1" applyFill="1" applyBorder="1" applyAlignment="1" applyProtection="1">
      <alignment horizontal="center" vertical="center" wrapText="1"/>
      <protection hidden="1"/>
    </xf>
    <xf numFmtId="15" fontId="139" fillId="4" borderId="14" xfId="0" applyNumberFormat="1" applyFont="1" applyFill="1" applyBorder="1" applyAlignment="1" applyProtection="1">
      <alignment horizontal="left" vertical="top" wrapText="1"/>
      <protection locked="0"/>
    </xf>
    <xf numFmtId="15" fontId="139" fillId="4" borderId="0" xfId="0" applyNumberFormat="1" applyFont="1" applyFill="1" applyAlignment="1" applyProtection="1">
      <alignment horizontal="left" vertical="top" wrapText="1"/>
      <protection locked="0"/>
    </xf>
    <xf numFmtId="0" fontId="40" fillId="17" borderId="7" xfId="0" applyFont="1" applyFill="1" applyBorder="1" applyAlignment="1" applyProtection="1">
      <alignment horizontal="center" vertical="center" wrapText="1"/>
      <protection hidden="1"/>
    </xf>
    <xf numFmtId="0" fontId="146" fillId="4" borderId="13" xfId="0" applyFont="1" applyFill="1" applyBorder="1" applyAlignment="1" applyProtection="1">
      <alignment vertical="center" wrapText="1"/>
      <protection hidden="1"/>
    </xf>
    <xf numFmtId="0" fontId="146" fillId="4" borderId="2" xfId="0" applyFont="1" applyFill="1" applyBorder="1" applyAlignment="1" applyProtection="1">
      <alignment vertical="center" wrapText="1"/>
      <protection hidden="1"/>
    </xf>
    <xf numFmtId="0" fontId="33" fillId="4" borderId="13" xfId="0" applyFont="1" applyFill="1" applyBorder="1" applyAlignment="1" applyProtection="1">
      <alignment horizontal="left" vertical="center" wrapText="1"/>
      <protection hidden="1"/>
    </xf>
    <xf numFmtId="0" fontId="85" fillId="4" borderId="13" xfId="0" applyFont="1" applyFill="1" applyBorder="1" applyAlignment="1" applyProtection="1">
      <alignment horizontal="left" vertical="center" wrapText="1"/>
      <protection hidden="1"/>
    </xf>
    <xf numFmtId="0" fontId="38" fillId="4" borderId="13" xfId="0" applyFont="1" applyFill="1" applyBorder="1" applyAlignment="1" applyProtection="1">
      <alignment horizontal="left" vertical="center" wrapText="1"/>
      <protection hidden="1"/>
    </xf>
    <xf numFmtId="0" fontId="33" fillId="4" borderId="0" xfId="0" applyFont="1" applyFill="1" applyAlignment="1" applyProtection="1">
      <alignment horizontal="left" vertical="center" wrapText="1"/>
      <protection hidden="1"/>
    </xf>
    <xf numFmtId="0" fontId="38" fillId="4" borderId="0" xfId="0" applyFont="1" applyFill="1" applyAlignment="1" applyProtection="1">
      <alignment horizontal="left" vertical="center" wrapText="1"/>
      <protection hidden="1"/>
    </xf>
    <xf numFmtId="0" fontId="88" fillId="4" borderId="0" xfId="0" applyFont="1" applyFill="1" applyAlignment="1" applyProtection="1">
      <alignment horizontal="left" vertical="center" wrapText="1"/>
      <protection hidden="1"/>
    </xf>
    <xf numFmtId="0" fontId="131" fillId="4" borderId="2" xfId="0" applyFont="1" applyFill="1" applyBorder="1" applyAlignment="1" applyProtection="1">
      <alignment vertical="center" wrapText="1"/>
      <protection hidden="1"/>
    </xf>
    <xf numFmtId="0" fontId="57" fillId="4" borderId="13" xfId="0" applyFont="1" applyFill="1" applyBorder="1" applyAlignment="1" applyProtection="1">
      <alignment vertical="center" wrapText="1"/>
      <protection hidden="1"/>
    </xf>
    <xf numFmtId="0" fontId="28" fillId="4" borderId="2" xfId="0" applyFont="1" applyFill="1" applyBorder="1" applyAlignment="1" applyProtection="1">
      <alignment wrapText="1"/>
      <protection hidden="1"/>
    </xf>
    <xf numFmtId="0" fontId="28" fillId="4" borderId="0" xfId="0" applyFont="1" applyFill="1" applyAlignment="1" applyProtection="1">
      <alignment wrapText="1"/>
      <protection hidden="1"/>
    </xf>
    <xf numFmtId="0" fontId="40" fillId="14" borderId="0" xfId="0" applyFont="1" applyFill="1" applyAlignment="1" applyProtection="1">
      <alignment horizontal="left" vertical="center" wrapText="1"/>
      <protection hidden="1"/>
    </xf>
    <xf numFmtId="0" fontId="36" fillId="14" borderId="0" xfId="0" applyFont="1" applyFill="1" applyAlignment="1" applyProtection="1">
      <alignment horizontal="left" vertical="center" wrapText="1"/>
      <protection hidden="1"/>
    </xf>
    <xf numFmtId="0" fontId="35" fillId="14" borderId="0" xfId="0" applyFont="1" applyFill="1" applyAlignment="1" applyProtection="1">
      <alignment horizontal="left" vertical="center" wrapText="1"/>
      <protection hidden="1"/>
    </xf>
    <xf numFmtId="0" fontId="43" fillId="4" borderId="16" xfId="0" applyFont="1" applyFill="1" applyBorder="1" applyAlignment="1" applyProtection="1">
      <alignment wrapText="1"/>
      <protection hidden="1"/>
    </xf>
    <xf numFmtId="0" fontId="43" fillId="4" borderId="14" xfId="0" applyFont="1" applyFill="1" applyBorder="1" applyAlignment="1" applyProtection="1">
      <alignment wrapText="1"/>
      <protection hidden="1"/>
    </xf>
    <xf numFmtId="0" fontId="28" fillId="4" borderId="14" xfId="0" applyFont="1" applyFill="1" applyBorder="1" applyAlignment="1" applyProtection="1">
      <alignment wrapText="1"/>
      <protection hidden="1"/>
    </xf>
    <xf numFmtId="0" fontId="85" fillId="4" borderId="14" xfId="0" applyFont="1" applyFill="1" applyBorder="1" applyAlignment="1" applyProtection="1">
      <alignment vertical="top" wrapText="1"/>
      <protection hidden="1"/>
    </xf>
    <xf numFmtId="0" fontId="35" fillId="4" borderId="14" xfId="0" applyFont="1" applyFill="1" applyBorder="1" applyAlignment="1" applyProtection="1">
      <alignment wrapText="1"/>
      <protection hidden="1"/>
    </xf>
    <xf numFmtId="0" fontId="96" fillId="4" borderId="0" xfId="0" applyFont="1" applyFill="1" applyAlignment="1" applyProtection="1">
      <alignment horizontal="left" wrapText="1"/>
      <protection hidden="1"/>
    </xf>
    <xf numFmtId="15" fontId="48" fillId="4" borderId="0" xfId="0" applyNumberFormat="1" applyFont="1" applyFill="1" applyAlignment="1" applyProtection="1">
      <alignment horizontal="left" vertical="center" wrapText="1"/>
      <protection hidden="1"/>
    </xf>
    <xf numFmtId="0" fontId="115" fillId="4" borderId="0" xfId="0" applyFont="1" applyFill="1" applyAlignment="1" applyProtection="1">
      <alignment horizontal="left" vertical="center" wrapText="1"/>
      <protection hidden="1"/>
    </xf>
    <xf numFmtId="15" fontId="48" fillId="4" borderId="0" xfId="0" applyNumberFormat="1" applyFont="1" applyFill="1" applyAlignment="1" applyProtection="1">
      <alignment horizontal="center" vertical="center" wrapText="1"/>
      <protection hidden="1"/>
    </xf>
    <xf numFmtId="0" fontId="126" fillId="4" borderId="0" xfId="0" applyFont="1" applyFill="1" applyAlignment="1" applyProtection="1">
      <alignment horizontal="right" vertical="center" wrapText="1"/>
      <protection hidden="1"/>
    </xf>
    <xf numFmtId="0" fontId="62" fillId="4" borderId="0" xfId="0" applyFont="1" applyFill="1" applyAlignment="1" applyProtection="1">
      <alignment horizontal="left" vertical="center" wrapText="1"/>
      <protection hidden="1"/>
    </xf>
    <xf numFmtId="0" fontId="85" fillId="4" borderId="0" xfId="0" applyFont="1" applyFill="1" applyAlignment="1" applyProtection="1">
      <alignment horizontal="center" vertical="center" wrapText="1"/>
      <protection hidden="1"/>
    </xf>
    <xf numFmtId="0" fontId="44" fillId="4" borderId="0" xfId="0" applyFont="1" applyFill="1" applyAlignment="1" applyProtection="1">
      <alignment horizontal="left" vertical="center" wrapText="1"/>
      <protection hidden="1"/>
    </xf>
    <xf numFmtId="0" fontId="35" fillId="4" borderId="2" xfId="0" applyFont="1" applyFill="1" applyBorder="1" applyAlignment="1" applyProtection="1">
      <alignment wrapText="1"/>
      <protection hidden="1"/>
    </xf>
    <xf numFmtId="0" fontId="146" fillId="4" borderId="0" xfId="0" applyFont="1" applyFill="1" applyAlignment="1" applyProtection="1">
      <alignment vertical="center" wrapText="1"/>
      <protection hidden="1"/>
    </xf>
    <xf numFmtId="0" fontId="116" fillId="4" borderId="0" xfId="0" applyFont="1" applyFill="1" applyAlignment="1" applyProtection="1">
      <alignment horizontal="center" vertical="center" wrapText="1"/>
      <protection hidden="1"/>
    </xf>
    <xf numFmtId="0" fontId="40" fillId="4" borderId="0" xfId="0" applyFont="1" applyFill="1" applyAlignment="1" applyProtection="1">
      <alignment horizontal="center" vertical="center" wrapText="1"/>
      <protection hidden="1"/>
    </xf>
    <xf numFmtId="0" fontId="145" fillId="4" borderId="0" xfId="0" applyFont="1" applyFill="1" applyAlignment="1" applyProtection="1">
      <alignment horizontal="center" vertical="center" wrapText="1"/>
      <protection hidden="1"/>
    </xf>
    <xf numFmtId="0" fontId="145" fillId="4" borderId="2" xfId="0" applyFont="1" applyFill="1" applyBorder="1" applyAlignment="1">
      <alignment horizontal="left" vertical="center" wrapText="1"/>
    </xf>
    <xf numFmtId="0" fontId="145" fillId="4" borderId="0" xfId="0" applyFont="1" applyFill="1" applyAlignment="1">
      <alignment horizontal="left" vertical="center" wrapText="1"/>
    </xf>
    <xf numFmtId="0" fontId="102" fillId="4" borderId="0" xfId="1" applyFont="1" applyFill="1" applyBorder="1" applyAlignment="1" applyProtection="1">
      <alignment horizontal="left" vertical="center" wrapText="1"/>
      <protection hidden="1"/>
    </xf>
    <xf numFmtId="0" fontId="102" fillId="4" borderId="13" xfId="1" applyFont="1" applyFill="1" applyBorder="1" applyAlignment="1" applyProtection="1">
      <alignment horizontal="left" vertical="center" wrapText="1"/>
      <protection hidden="1"/>
    </xf>
    <xf numFmtId="164" fontId="147" fillId="17" borderId="1" xfId="0" applyNumberFormat="1" applyFont="1" applyFill="1" applyBorder="1" applyAlignment="1" applyProtection="1">
      <alignment horizontal="centerContinuous" vertical="center" wrapText="1"/>
      <protection hidden="1"/>
    </xf>
    <xf numFmtId="0" fontId="64" fillId="4" borderId="5" xfId="0" applyFont="1" applyFill="1" applyBorder="1" applyAlignment="1" applyProtection="1">
      <alignment horizontal="center" vertical="center" wrapText="1"/>
      <protection hidden="1"/>
    </xf>
    <xf numFmtId="0" fontId="35" fillId="4" borderId="11" xfId="0" applyFont="1" applyFill="1" applyBorder="1" applyAlignment="1" applyProtection="1">
      <alignment horizontal="left" vertical="center" wrapText="1"/>
      <protection hidden="1"/>
    </xf>
    <xf numFmtId="0" fontId="28" fillId="4" borderId="11" xfId="0" applyFont="1" applyFill="1" applyBorder="1" applyAlignment="1" applyProtection="1">
      <alignment horizontal="center" vertical="center" wrapText="1"/>
      <protection locked="0"/>
    </xf>
    <xf numFmtId="2" fontId="28" fillId="4" borderId="11" xfId="0" applyNumberFormat="1" applyFont="1" applyFill="1" applyBorder="1" applyAlignment="1" applyProtection="1">
      <alignment horizontal="center" vertical="center" wrapText="1"/>
      <protection locked="0"/>
    </xf>
    <xf numFmtId="0" fontId="35" fillId="4" borderId="11" xfId="0" applyFont="1" applyFill="1" applyBorder="1" applyAlignment="1" applyProtection="1">
      <alignment horizontal="center" vertical="center" wrapText="1"/>
      <protection hidden="1"/>
    </xf>
    <xf numFmtId="164" fontId="35" fillId="4" borderId="12" xfId="0" applyNumberFormat="1" applyFont="1" applyFill="1" applyBorder="1" applyAlignment="1" applyProtection="1">
      <alignment horizontal="center" vertical="center" wrapText="1"/>
      <protection hidden="1"/>
    </xf>
    <xf numFmtId="164" fontId="35" fillId="4" borderId="13" xfId="0" applyNumberFormat="1" applyFont="1" applyFill="1" applyBorder="1" applyAlignment="1" applyProtection="1">
      <alignment horizontal="center" vertical="center" wrapText="1"/>
      <protection hidden="1"/>
    </xf>
    <xf numFmtId="165" fontId="64" fillId="17" borderId="4" xfId="0" applyNumberFormat="1" applyFont="1" applyFill="1" applyBorder="1" applyAlignment="1" applyProtection="1">
      <alignment horizontal="center" vertical="center" wrapText="1"/>
      <protection hidden="1"/>
    </xf>
    <xf numFmtId="165" fontId="64" fillId="17" borderId="7" xfId="0" applyNumberFormat="1" applyFont="1" applyFill="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locked="0"/>
    </xf>
    <xf numFmtId="0" fontId="149" fillId="0" borderId="4" xfId="0" applyFont="1" applyBorder="1" applyAlignment="1" applyProtection="1">
      <alignment horizontal="center" vertical="center" wrapText="1"/>
      <protection locked="0"/>
    </xf>
    <xf numFmtId="165" fontId="57" fillId="17" borderId="9" xfId="0" applyNumberFormat="1" applyFont="1" applyFill="1" applyBorder="1" applyAlignment="1" applyProtection="1">
      <alignment vertical="center"/>
      <protection hidden="1"/>
    </xf>
    <xf numFmtId="165" fontId="57" fillId="17" borderId="3" xfId="0" applyNumberFormat="1" applyFont="1" applyFill="1" applyBorder="1" applyAlignment="1" applyProtection="1">
      <alignment vertical="center"/>
      <protection hidden="1"/>
    </xf>
    <xf numFmtId="165" fontId="57" fillId="17" borderId="10" xfId="0" applyNumberFormat="1" applyFont="1" applyFill="1" applyBorder="1" applyAlignment="1" applyProtection="1">
      <alignment vertical="center"/>
      <protection hidden="1"/>
    </xf>
    <xf numFmtId="0" fontId="126" fillId="4" borderId="13" xfId="0" applyFont="1" applyFill="1" applyBorder="1" applyAlignment="1" applyProtection="1">
      <alignment horizontal="left" vertical="center" wrapText="1"/>
      <protection hidden="1"/>
    </xf>
    <xf numFmtId="0" fontId="29" fillId="0" borderId="0" xfId="0" applyFont="1" applyAlignment="1" applyProtection="1">
      <alignment horizontal="left" vertical="center" wrapText="1"/>
      <protection hidden="1"/>
    </xf>
    <xf numFmtId="0" fontId="134" fillId="4" borderId="0" xfId="0" applyFont="1" applyFill="1" applyAlignment="1" applyProtection="1">
      <alignment horizontal="left" vertical="center" wrapText="1"/>
      <protection hidden="1"/>
    </xf>
    <xf numFmtId="0" fontId="134" fillId="4" borderId="0" xfId="0" applyFont="1" applyFill="1" applyAlignment="1" applyProtection="1">
      <alignment horizontal="left" vertical="top" wrapText="1"/>
      <protection hidden="1"/>
    </xf>
    <xf numFmtId="0" fontId="151" fillId="4" borderId="0" xfId="0" applyFont="1" applyFill="1" applyAlignment="1" applyProtection="1">
      <alignment horizontal="center" wrapText="1"/>
      <protection hidden="1"/>
    </xf>
    <xf numFmtId="0" fontId="42" fillId="4" borderId="15" xfId="1" applyFont="1" applyFill="1" applyBorder="1" applyAlignment="1" applyProtection="1">
      <alignment horizontal="center" vertical="center" wrapText="1"/>
      <protection hidden="1"/>
    </xf>
    <xf numFmtId="164" fontId="35" fillId="0" borderId="0" xfId="0" applyNumberFormat="1" applyFont="1" applyAlignment="1" applyProtection="1">
      <alignment horizontal="left" wrapText="1"/>
      <protection hidden="1"/>
    </xf>
    <xf numFmtId="0" fontId="53" fillId="17" borderId="45" xfId="0" applyFont="1" applyFill="1" applyBorder="1" applyAlignment="1" applyProtection="1">
      <alignment horizontal="center" vertical="center" wrapText="1"/>
      <protection hidden="1"/>
    </xf>
    <xf numFmtId="164" fontId="98" fillId="3" borderId="1" xfId="0" applyNumberFormat="1" applyFont="1" applyFill="1" applyBorder="1" applyAlignment="1" applyProtection="1">
      <alignment horizontal="center" vertical="center" wrapText="1"/>
      <protection hidden="1"/>
    </xf>
    <xf numFmtId="0" fontId="53" fillId="0" borderId="0" xfId="0" applyFont="1" applyAlignment="1" applyProtection="1">
      <alignment horizontal="left" vertical="center"/>
      <protection hidden="1"/>
    </xf>
    <xf numFmtId="165" fontId="154" fillId="17" borderId="9" xfId="0" applyNumberFormat="1" applyFont="1" applyFill="1" applyBorder="1" applyAlignment="1" applyProtection="1">
      <alignment horizontal="centerContinuous" vertical="center"/>
      <protection hidden="1"/>
    </xf>
    <xf numFmtId="0" fontId="90" fillId="4" borderId="0" xfId="1" applyFont="1" applyFill="1" applyAlignment="1" applyProtection="1">
      <alignment vertical="center" wrapText="1"/>
      <protection hidden="1"/>
    </xf>
    <xf numFmtId="0" fontId="155" fillId="4" borderId="0" xfId="0" applyFont="1" applyFill="1" applyAlignment="1" applyProtection="1">
      <alignment vertical="center" wrapText="1"/>
      <protection hidden="1"/>
    </xf>
    <xf numFmtId="0" fontId="155" fillId="4" borderId="13" xfId="0" applyFont="1" applyFill="1" applyBorder="1" applyAlignment="1" applyProtection="1">
      <alignment vertical="center" wrapText="1"/>
      <protection hidden="1"/>
    </xf>
    <xf numFmtId="0" fontId="155" fillId="0" borderId="0" xfId="0" applyFont="1" applyAlignment="1" applyProtection="1">
      <alignment vertical="center" wrapText="1"/>
      <protection hidden="1"/>
    </xf>
    <xf numFmtId="0" fontId="150" fillId="4" borderId="0" xfId="0" applyFont="1" applyFill="1" applyAlignment="1" applyProtection="1">
      <alignment vertical="center" wrapText="1"/>
      <protection hidden="1"/>
    </xf>
    <xf numFmtId="0" fontId="28" fillId="4" borderId="0" xfId="0" applyFont="1" applyFill="1" applyAlignment="1" applyProtection="1">
      <alignment horizontal="center" vertical="center" wrapText="1"/>
      <protection locked="0"/>
    </xf>
    <xf numFmtId="2" fontId="28" fillId="4" borderId="0" xfId="0" applyNumberFormat="1" applyFont="1" applyFill="1" applyAlignment="1" applyProtection="1">
      <alignment horizontal="center" vertical="center" wrapText="1"/>
      <protection locked="0"/>
    </xf>
    <xf numFmtId="0" fontId="35" fillId="4" borderId="0" xfId="0" applyFont="1" applyFill="1" applyAlignment="1" applyProtection="1">
      <alignment horizontal="center" vertical="center" wrapText="1"/>
      <protection hidden="1"/>
    </xf>
    <xf numFmtId="0" fontId="56" fillId="17" borderId="13" xfId="0" applyFont="1" applyFill="1" applyBorder="1" applyAlignment="1" applyProtection="1">
      <alignment horizontal="left" vertical="center" wrapText="1"/>
      <protection hidden="1"/>
    </xf>
    <xf numFmtId="0" fontId="79" fillId="4" borderId="23" xfId="0" applyFont="1" applyFill="1" applyBorder="1" applyAlignment="1" applyProtection="1">
      <alignment horizontal="left" vertical="center" wrapText="1"/>
      <protection hidden="1"/>
    </xf>
    <xf numFmtId="0" fontId="44" fillId="4" borderId="23" xfId="0" applyFont="1" applyFill="1" applyBorder="1" applyAlignment="1" applyProtection="1">
      <alignment horizontal="center" vertical="center" wrapText="1"/>
      <protection hidden="1"/>
    </xf>
    <xf numFmtId="0" fontId="33" fillId="4" borderId="2" xfId="0" applyFont="1" applyFill="1" applyBorder="1" applyAlignment="1" applyProtection="1">
      <alignment horizontal="left" vertical="center" wrapText="1"/>
      <protection hidden="1"/>
    </xf>
    <xf numFmtId="0" fontId="33" fillId="4" borderId="0" xfId="0" applyFont="1" applyFill="1" applyAlignment="1" applyProtection="1">
      <alignment horizontal="left" vertical="center" wrapText="1"/>
      <protection hidden="1"/>
    </xf>
    <xf numFmtId="0" fontId="28" fillId="4" borderId="2" xfId="0" applyFont="1" applyFill="1" applyBorder="1" applyAlignment="1" applyProtection="1">
      <alignment horizontal="left" vertical="center" wrapText="1"/>
      <protection locked="0"/>
    </xf>
    <xf numFmtId="0" fontId="28" fillId="4" borderId="0" xfId="0" applyFont="1" applyFill="1" applyAlignment="1" applyProtection="1">
      <alignment horizontal="left" vertical="center" wrapText="1"/>
      <protection locked="0"/>
    </xf>
    <xf numFmtId="0" fontId="90" fillId="4" borderId="0" xfId="1" applyFont="1" applyFill="1" applyBorder="1" applyAlignment="1" applyProtection="1">
      <alignment horizontal="left" vertical="center" wrapText="1"/>
      <protection hidden="1"/>
    </xf>
    <xf numFmtId="0" fontId="85" fillId="4" borderId="2" xfId="0" applyFont="1" applyFill="1" applyBorder="1" applyAlignment="1" applyProtection="1">
      <alignment horizontal="left" vertical="center" wrapText="1"/>
      <protection hidden="1"/>
    </xf>
    <xf numFmtId="0" fontId="85" fillId="4" borderId="0" xfId="0" applyFont="1" applyFill="1" applyAlignment="1" applyProtection="1">
      <alignment horizontal="left" vertical="center" wrapText="1"/>
      <protection hidden="1"/>
    </xf>
    <xf numFmtId="0" fontId="42" fillId="4" borderId="0" xfId="1" applyFont="1" applyFill="1" applyBorder="1" applyAlignment="1" applyProtection="1">
      <alignment horizontal="center" vertical="center" wrapText="1"/>
      <protection hidden="1"/>
    </xf>
    <xf numFmtId="0" fontId="53" fillId="0" borderId="9" xfId="0" applyFont="1" applyBorder="1" applyAlignment="1" applyProtection="1">
      <alignment horizontal="left" vertical="center" wrapText="1"/>
      <protection locked="0"/>
    </xf>
    <xf numFmtId="0" fontId="53" fillId="0" borderId="10" xfId="0" applyFont="1" applyBorder="1" applyAlignment="1" applyProtection="1">
      <alignment horizontal="left" vertical="center" wrapText="1"/>
      <protection locked="0"/>
    </xf>
    <xf numFmtId="0" fontId="57" fillId="17" borderId="9" xfId="0" applyFont="1" applyFill="1" applyBorder="1" applyAlignment="1" applyProtection="1">
      <alignment horizontal="left" vertical="center" wrapText="1"/>
      <protection hidden="1"/>
    </xf>
    <xf numFmtId="0" fontId="57" fillId="17" borderId="3" xfId="0" applyFont="1" applyFill="1" applyBorder="1" applyAlignment="1" applyProtection="1">
      <alignment horizontal="left" vertical="center" wrapText="1"/>
      <protection hidden="1"/>
    </xf>
    <xf numFmtId="0" fontId="57" fillId="17" borderId="10" xfId="0" applyFont="1" applyFill="1" applyBorder="1" applyAlignment="1" applyProtection="1">
      <alignment horizontal="left" vertical="center" wrapText="1"/>
      <protection hidden="1"/>
    </xf>
    <xf numFmtId="0" fontId="126" fillId="4" borderId="2" xfId="0" applyFont="1" applyFill="1" applyBorder="1" applyAlignment="1" applyProtection="1">
      <alignment horizontal="left" vertical="center" wrapText="1"/>
      <protection hidden="1"/>
    </xf>
    <xf numFmtId="0" fontId="126" fillId="4" borderId="0" xfId="0" applyFont="1" applyFill="1" applyAlignment="1" applyProtection="1">
      <alignment horizontal="left" vertical="center" wrapText="1"/>
      <protection hidden="1"/>
    </xf>
    <xf numFmtId="0" fontId="98" fillId="20" borderId="9" xfId="1" applyFont="1" applyFill="1" applyBorder="1" applyAlignment="1" applyProtection="1">
      <alignment horizontal="left" vertical="center" wrapText="1"/>
      <protection hidden="1"/>
    </xf>
    <xf numFmtId="0" fontId="98" fillId="20" borderId="3" xfId="1" applyFont="1" applyFill="1" applyBorder="1" applyAlignment="1" applyProtection="1">
      <alignment horizontal="left" vertical="center" wrapText="1"/>
      <protection hidden="1"/>
    </xf>
    <xf numFmtId="0" fontId="98" fillId="20" borderId="10" xfId="1" applyFont="1" applyFill="1" applyBorder="1" applyAlignment="1" applyProtection="1">
      <alignment horizontal="left" vertical="center" wrapText="1"/>
      <protection hidden="1"/>
    </xf>
    <xf numFmtId="49" fontId="53" fillId="0" borderId="9" xfId="0" applyNumberFormat="1" applyFont="1" applyBorder="1" applyAlignment="1" applyProtection="1">
      <alignment vertical="center" wrapText="1"/>
      <protection locked="0"/>
    </xf>
    <xf numFmtId="49" fontId="53" fillId="0" borderId="10" xfId="0" applyNumberFormat="1" applyFont="1" applyBorder="1" applyAlignment="1" applyProtection="1">
      <alignment vertical="center" wrapText="1"/>
      <protection locked="0"/>
    </xf>
    <xf numFmtId="15" fontId="29" fillId="0" borderId="9" xfId="0" applyNumberFormat="1" applyFont="1" applyBorder="1" applyAlignment="1" applyProtection="1">
      <alignment horizontal="left" vertical="top" wrapText="1"/>
      <protection locked="0"/>
    </xf>
    <xf numFmtId="15" fontId="29" fillId="0" borderId="3" xfId="0" applyNumberFormat="1" applyFont="1" applyBorder="1" applyAlignment="1" applyProtection="1">
      <alignment horizontal="left" vertical="top" wrapText="1"/>
      <protection locked="0"/>
    </xf>
    <xf numFmtId="15" fontId="29" fillId="0" borderId="10" xfId="0" applyNumberFormat="1" applyFont="1" applyBorder="1" applyAlignment="1" applyProtection="1">
      <alignment horizontal="left" vertical="top" wrapText="1"/>
      <protection locked="0"/>
    </xf>
    <xf numFmtId="0" fontId="114" fillId="17" borderId="9" xfId="0" applyFont="1" applyFill="1" applyBorder="1" applyAlignment="1" applyProtection="1">
      <alignment horizontal="left" vertical="center" wrapText="1"/>
      <protection hidden="1"/>
    </xf>
    <xf numFmtId="0" fontId="114" fillId="17" borderId="10" xfId="0" applyFont="1" applyFill="1" applyBorder="1" applyAlignment="1" applyProtection="1">
      <alignment horizontal="left" vertical="center" wrapText="1"/>
      <protection hidden="1"/>
    </xf>
    <xf numFmtId="1" fontId="53" fillId="0" borderId="9" xfId="0" applyNumberFormat="1" applyFont="1" applyBorder="1" applyAlignment="1" applyProtection="1">
      <alignment horizontal="left" vertical="center" wrapText="1"/>
      <protection locked="0"/>
    </xf>
    <xf numFmtId="1" fontId="53" fillId="0" borderId="10" xfId="0" applyNumberFormat="1" applyFont="1" applyBorder="1" applyAlignment="1" applyProtection="1">
      <alignment horizontal="left" vertical="center" wrapText="1"/>
      <protection locked="0"/>
    </xf>
    <xf numFmtId="15" fontId="29" fillId="0" borderId="25" xfId="0" applyNumberFormat="1" applyFont="1" applyBorder="1" applyAlignment="1" applyProtection="1">
      <alignment horizontal="left" vertical="center" wrapText="1"/>
      <protection locked="0"/>
    </xf>
    <xf numFmtId="15" fontId="29" fillId="0" borderId="26" xfId="0" applyNumberFormat="1" applyFont="1" applyBorder="1" applyAlignment="1" applyProtection="1">
      <alignment horizontal="left" vertical="center" wrapText="1"/>
      <protection locked="0"/>
    </xf>
    <xf numFmtId="15" fontId="29" fillId="0" borderId="27" xfId="0" applyNumberFormat="1" applyFont="1" applyBorder="1" applyAlignment="1" applyProtection="1">
      <alignment horizontal="left" vertical="center" wrapText="1"/>
      <protection locked="0"/>
    </xf>
    <xf numFmtId="15" fontId="126" fillId="4" borderId="5" xfId="0" applyNumberFormat="1" applyFont="1" applyFill="1" applyBorder="1" applyAlignment="1" applyProtection="1">
      <alignment horizontal="left" vertical="top" wrapText="1"/>
      <protection hidden="1"/>
    </xf>
    <xf numFmtId="15" fontId="126" fillId="4" borderId="11" xfId="0" applyNumberFormat="1" applyFont="1" applyFill="1" applyBorder="1" applyAlignment="1" applyProtection="1">
      <alignment horizontal="left" vertical="top" wrapText="1"/>
      <protection hidden="1"/>
    </xf>
    <xf numFmtId="15" fontId="126" fillId="4" borderId="12" xfId="0" applyNumberFormat="1" applyFont="1" applyFill="1" applyBorder="1" applyAlignment="1" applyProtection="1">
      <alignment horizontal="left" vertical="top" wrapText="1"/>
      <protection hidden="1"/>
    </xf>
    <xf numFmtId="0" fontId="58" fillId="3" borderId="9" xfId="0" applyFont="1" applyFill="1" applyBorder="1" applyAlignment="1" applyProtection="1">
      <alignment horizontal="left" vertical="center" wrapText="1"/>
      <protection hidden="1"/>
    </xf>
    <xf numFmtId="0" fontId="58" fillId="3" borderId="3" xfId="0" applyFont="1" applyFill="1" applyBorder="1" applyAlignment="1" applyProtection="1">
      <alignment horizontal="left" vertical="center" wrapText="1"/>
      <protection hidden="1"/>
    </xf>
    <xf numFmtId="0" fontId="58" fillId="3" borderId="10" xfId="0" applyFont="1" applyFill="1" applyBorder="1" applyAlignment="1" applyProtection="1">
      <alignment horizontal="left" vertical="center" wrapText="1"/>
      <protection hidden="1"/>
    </xf>
    <xf numFmtId="0" fontId="89" fillId="5" borderId="2" xfId="0" applyFont="1" applyFill="1" applyBorder="1" applyAlignment="1" applyProtection="1">
      <alignment horizontal="right" vertical="center" wrapText="1"/>
      <protection hidden="1"/>
    </xf>
    <xf numFmtId="0" fontId="89" fillId="5" borderId="0" xfId="0" applyFont="1" applyFill="1" applyAlignment="1" applyProtection="1">
      <alignment horizontal="right" vertical="center" wrapText="1"/>
      <protection hidden="1"/>
    </xf>
    <xf numFmtId="0" fontId="89" fillId="5" borderId="32" xfId="0" applyFont="1" applyFill="1" applyBorder="1" applyAlignment="1" applyProtection="1">
      <alignment horizontal="right" vertical="center" wrapText="1"/>
      <protection hidden="1"/>
    </xf>
    <xf numFmtId="0" fontId="35" fillId="4" borderId="0" xfId="0" applyFont="1" applyFill="1" applyAlignment="1" applyProtection="1">
      <alignment horizontal="left" vertical="center" wrapText="1"/>
      <protection hidden="1"/>
    </xf>
    <xf numFmtId="0" fontId="76" fillId="4" borderId="16" xfId="0" applyFont="1" applyFill="1" applyBorder="1" applyAlignment="1" applyProtection="1">
      <alignment horizontal="left" vertical="center" wrapText="1"/>
      <protection hidden="1"/>
    </xf>
    <xf numFmtId="0" fontId="76" fillId="4" borderId="14" xfId="0" applyFont="1" applyFill="1" applyBorder="1" applyAlignment="1" applyProtection="1">
      <alignment horizontal="left" vertical="center" wrapText="1"/>
      <protection hidden="1"/>
    </xf>
    <xf numFmtId="0" fontId="76" fillId="4" borderId="15" xfId="0" applyFont="1" applyFill="1" applyBorder="1" applyAlignment="1" applyProtection="1">
      <alignment horizontal="left" vertical="center" wrapText="1"/>
      <protection hidden="1"/>
    </xf>
    <xf numFmtId="0" fontId="53" fillId="0" borderId="9" xfId="0" applyFont="1" applyBorder="1" applyAlignment="1" applyProtection="1">
      <alignment horizontal="center" vertical="center" wrapText="1"/>
      <protection locked="0"/>
    </xf>
    <xf numFmtId="0" fontId="53" fillId="0" borderId="10" xfId="0" applyFont="1" applyBorder="1" applyAlignment="1" applyProtection="1">
      <alignment horizontal="center" vertical="center" wrapText="1"/>
      <protection locked="0"/>
    </xf>
    <xf numFmtId="0" fontId="96" fillId="4" borderId="2" xfId="0" applyFont="1" applyFill="1" applyBorder="1" applyAlignment="1" applyProtection="1">
      <alignment horizontal="left" vertical="center" wrapText="1"/>
      <protection hidden="1"/>
    </xf>
    <xf numFmtId="0" fontId="96" fillId="4" borderId="0" xfId="0" applyFont="1" applyFill="1" applyAlignment="1" applyProtection="1">
      <alignment horizontal="left" vertical="center" wrapText="1"/>
      <protection hidden="1"/>
    </xf>
    <xf numFmtId="0" fontId="126" fillId="4" borderId="13" xfId="0" applyFont="1" applyFill="1" applyBorder="1" applyAlignment="1" applyProtection="1">
      <alignment horizontal="left" vertical="center" wrapText="1"/>
      <protection hidden="1"/>
    </xf>
    <xf numFmtId="0" fontId="125" fillId="2" borderId="9" xfId="0" applyFont="1" applyFill="1" applyBorder="1" applyAlignment="1" applyProtection="1">
      <alignment horizontal="center" vertical="center" wrapText="1"/>
      <protection locked="0"/>
    </xf>
    <xf numFmtId="0" fontId="125" fillId="2" borderId="3" xfId="0" applyFont="1" applyFill="1" applyBorder="1" applyAlignment="1" applyProtection="1">
      <alignment horizontal="center" vertical="center" wrapText="1"/>
      <protection locked="0"/>
    </xf>
    <xf numFmtId="0" fontId="125" fillId="2" borderId="10" xfId="0" applyFont="1" applyFill="1" applyBorder="1" applyAlignment="1" applyProtection="1">
      <alignment horizontal="center" vertical="center" wrapText="1"/>
      <protection locked="0"/>
    </xf>
    <xf numFmtId="0" fontId="131" fillId="4" borderId="2" xfId="0" applyFont="1" applyFill="1" applyBorder="1" applyAlignment="1" applyProtection="1">
      <alignment horizontal="left" vertical="center" wrapText="1"/>
      <protection hidden="1"/>
    </xf>
    <xf numFmtId="0" fontId="131" fillId="4" borderId="0" xfId="0" applyFont="1" applyFill="1" applyAlignment="1" applyProtection="1">
      <alignment horizontal="left" vertical="center" wrapText="1"/>
      <protection hidden="1"/>
    </xf>
    <xf numFmtId="0" fontId="148" fillId="4" borderId="14" xfId="0" applyFont="1" applyFill="1" applyBorder="1" applyAlignment="1" applyProtection="1">
      <alignment horizontal="left" vertical="top" wrapText="1"/>
      <protection hidden="1"/>
    </xf>
    <xf numFmtId="0" fontId="85" fillId="4" borderId="14" xfId="0" applyFont="1" applyFill="1" applyBorder="1" applyAlignment="1" applyProtection="1">
      <alignment horizontal="left" vertical="top" wrapText="1"/>
      <protection hidden="1"/>
    </xf>
    <xf numFmtId="0" fontId="29" fillId="0" borderId="9" xfId="0" applyFont="1" applyBorder="1" applyAlignment="1" applyProtection="1">
      <alignment horizontal="left" vertical="top" wrapText="1"/>
      <protection locked="0"/>
    </xf>
    <xf numFmtId="0" fontId="29" fillId="0" borderId="3" xfId="0" applyFont="1" applyBorder="1" applyAlignment="1" applyProtection="1">
      <alignment horizontal="left" vertical="top" wrapText="1"/>
      <protection locked="0"/>
    </xf>
    <xf numFmtId="0" fontId="29" fillId="0" borderId="10" xfId="0" applyFont="1" applyBorder="1" applyAlignment="1" applyProtection="1">
      <alignment horizontal="left" vertical="top" wrapText="1"/>
      <protection locked="0"/>
    </xf>
    <xf numFmtId="0" fontId="131" fillId="4" borderId="13" xfId="0" applyFont="1" applyFill="1" applyBorder="1" applyAlignment="1" applyProtection="1">
      <alignment horizontal="left" vertical="center" wrapText="1"/>
      <protection hidden="1"/>
    </xf>
    <xf numFmtId="0" fontId="82" fillId="4" borderId="2" xfId="0" applyFont="1" applyFill="1" applyBorder="1" applyAlignment="1" applyProtection="1">
      <alignment horizontal="left" vertical="center" wrapText="1"/>
      <protection hidden="1"/>
    </xf>
    <xf numFmtId="0" fontId="82" fillId="4" borderId="0" xfId="0" applyFont="1" applyFill="1" applyAlignment="1" applyProtection="1">
      <alignment horizontal="left" vertical="center" wrapText="1"/>
      <protection hidden="1"/>
    </xf>
    <xf numFmtId="0" fontId="82" fillId="4" borderId="13" xfId="0" applyFont="1" applyFill="1" applyBorder="1" applyAlignment="1" applyProtection="1">
      <alignment horizontal="left" vertical="center" wrapText="1"/>
      <protection hidden="1"/>
    </xf>
    <xf numFmtId="0" fontId="53" fillId="0" borderId="3" xfId="0" applyFont="1" applyBorder="1" applyAlignment="1" applyProtection="1">
      <alignment horizontal="left" vertical="center" wrapText="1"/>
      <protection locked="0"/>
    </xf>
    <xf numFmtId="15" fontId="148" fillId="4" borderId="0" xfId="0" applyNumberFormat="1" applyFont="1" applyFill="1" applyAlignment="1" applyProtection="1">
      <alignment horizontal="center" vertical="center" wrapText="1"/>
      <protection hidden="1"/>
    </xf>
    <xf numFmtId="15" fontId="79" fillId="0" borderId="25" xfId="0" applyNumberFormat="1" applyFont="1" applyBorder="1" applyAlignment="1" applyProtection="1">
      <alignment horizontal="left" vertical="center" wrapText="1"/>
      <protection locked="0"/>
    </xf>
    <xf numFmtId="15" fontId="79" fillId="0" borderId="26" xfId="0" applyNumberFormat="1" applyFont="1" applyBorder="1" applyAlignment="1" applyProtection="1">
      <alignment horizontal="left" vertical="center" wrapText="1"/>
      <protection locked="0"/>
    </xf>
    <xf numFmtId="15" fontId="79" fillId="0" borderId="27" xfId="0" applyNumberFormat="1" applyFont="1" applyBorder="1" applyAlignment="1" applyProtection="1">
      <alignment horizontal="left" vertical="center" wrapText="1"/>
      <protection locked="0"/>
    </xf>
    <xf numFmtId="0" fontId="33" fillId="4" borderId="39" xfId="0" applyFont="1" applyFill="1" applyBorder="1" applyAlignment="1" applyProtection="1">
      <alignment horizontal="center" vertical="center" wrapText="1"/>
      <protection hidden="1"/>
    </xf>
    <xf numFmtId="0" fontId="33" fillId="4" borderId="62" xfId="0" applyFont="1" applyFill="1" applyBorder="1" applyAlignment="1" applyProtection="1">
      <alignment horizontal="center" vertical="center" wrapText="1"/>
      <protection hidden="1"/>
    </xf>
    <xf numFmtId="49" fontId="53" fillId="0" borderId="9" xfId="0" applyNumberFormat="1" applyFont="1" applyBorder="1" applyAlignment="1" applyProtection="1">
      <alignment horizontal="left" vertical="center" wrapText="1"/>
      <protection locked="0"/>
    </xf>
    <xf numFmtId="49" fontId="53" fillId="0" borderId="10" xfId="0" applyNumberFormat="1" applyFont="1" applyBorder="1" applyAlignment="1" applyProtection="1">
      <alignment horizontal="left" vertical="center" wrapText="1"/>
      <protection locked="0"/>
    </xf>
    <xf numFmtId="0" fontId="85" fillId="4" borderId="13" xfId="0" applyFont="1" applyFill="1" applyBorder="1" applyAlignment="1" applyProtection="1">
      <alignment horizontal="left" vertical="center" wrapText="1"/>
      <protection hidden="1"/>
    </xf>
    <xf numFmtId="0" fontId="144" fillId="4" borderId="2" xfId="0" applyFont="1" applyFill="1" applyBorder="1" applyAlignment="1" applyProtection="1">
      <alignment horizontal="left" vertical="top" wrapText="1"/>
      <protection hidden="1"/>
    </xf>
    <xf numFmtId="0" fontId="144" fillId="4" borderId="0" xfId="0" applyFont="1" applyFill="1" applyAlignment="1" applyProtection="1">
      <alignment horizontal="left" vertical="top" wrapText="1"/>
      <protection hidden="1"/>
    </xf>
    <xf numFmtId="0" fontId="144" fillId="4" borderId="13" xfId="0" applyFont="1" applyFill="1" applyBorder="1" applyAlignment="1" applyProtection="1">
      <alignment horizontal="left" vertical="top" wrapText="1"/>
      <protection hidden="1"/>
    </xf>
    <xf numFmtId="0" fontId="90" fillId="4" borderId="14" xfId="1" applyFont="1" applyFill="1" applyBorder="1" applyAlignment="1" applyProtection="1">
      <alignment horizontal="left" vertical="center" wrapText="1"/>
      <protection hidden="1"/>
    </xf>
    <xf numFmtId="0" fontId="82" fillId="14" borderId="2" xfId="0" applyFont="1" applyFill="1" applyBorder="1" applyAlignment="1" applyProtection="1">
      <alignment horizontal="left" vertical="top" wrapText="1"/>
      <protection hidden="1"/>
    </xf>
    <xf numFmtId="0" fontId="82" fillId="14" borderId="0" xfId="0" applyFont="1" applyFill="1" applyAlignment="1" applyProtection="1">
      <alignment horizontal="left" vertical="top" wrapText="1"/>
      <protection hidden="1"/>
    </xf>
    <xf numFmtId="0" fontId="95" fillId="0" borderId="25" xfId="0" applyFont="1" applyBorder="1" applyAlignment="1" applyProtection="1">
      <alignment horizontal="left" vertical="center" wrapText="1"/>
      <protection locked="0"/>
    </xf>
    <xf numFmtId="0" fontId="95" fillId="0" borderId="26" xfId="0" applyFont="1" applyBorder="1" applyAlignment="1" applyProtection="1">
      <alignment horizontal="left" vertical="center" wrapText="1"/>
      <protection locked="0"/>
    </xf>
    <xf numFmtId="0" fontId="95" fillId="0" borderId="27" xfId="0" applyFont="1" applyBorder="1" applyAlignment="1" applyProtection="1">
      <alignment horizontal="left" vertical="center" wrapText="1"/>
      <protection locked="0"/>
    </xf>
    <xf numFmtId="15" fontId="35" fillId="8" borderId="19" xfId="0" applyNumberFormat="1" applyFont="1" applyFill="1" applyBorder="1" applyAlignment="1" applyProtection="1">
      <alignment horizontal="left" vertical="center" wrapText="1"/>
      <protection hidden="1"/>
    </xf>
    <xf numFmtId="15" fontId="35" fillId="8" borderId="20" xfId="0" applyNumberFormat="1" applyFont="1" applyFill="1" applyBorder="1" applyAlignment="1" applyProtection="1">
      <alignment horizontal="left" vertical="center" wrapText="1"/>
      <protection hidden="1"/>
    </xf>
    <xf numFmtId="15" fontId="58" fillId="3" borderId="40" xfId="0" applyNumberFormat="1" applyFont="1" applyFill="1" applyBorder="1" applyAlignment="1" applyProtection="1">
      <alignment horizontal="center" vertical="center" wrapText="1"/>
      <protection hidden="1"/>
    </xf>
    <xf numFmtId="15" fontId="58" fillId="3" borderId="3" xfId="0" applyNumberFormat="1" applyFont="1" applyFill="1" applyBorder="1" applyAlignment="1" applyProtection="1">
      <alignment horizontal="center" vertical="center" wrapText="1"/>
      <protection hidden="1"/>
    </xf>
    <xf numFmtId="15" fontId="58" fillId="3" borderId="10" xfId="0" applyNumberFormat="1" applyFont="1" applyFill="1" applyBorder="1" applyAlignment="1" applyProtection="1">
      <alignment horizontal="center" vertical="center" wrapText="1"/>
      <protection hidden="1"/>
    </xf>
    <xf numFmtId="15" fontId="42" fillId="8" borderId="34" xfId="1" applyNumberFormat="1" applyFont="1" applyFill="1" applyBorder="1" applyAlignment="1" applyProtection="1">
      <alignment horizontal="center" vertical="center" wrapText="1"/>
      <protection hidden="1"/>
    </xf>
    <xf numFmtId="15" fontId="42" fillId="8" borderId="38" xfId="1" applyNumberFormat="1" applyFont="1" applyFill="1" applyBorder="1" applyAlignment="1" applyProtection="1">
      <alignment horizontal="center" vertical="center" wrapText="1"/>
      <protection hidden="1"/>
    </xf>
    <xf numFmtId="15" fontId="42" fillId="8" borderId="20" xfId="1" applyNumberFormat="1" applyFont="1" applyFill="1" applyBorder="1" applyAlignment="1" applyProtection="1">
      <alignment horizontal="center" vertical="center" wrapText="1"/>
      <protection hidden="1"/>
    </xf>
    <xf numFmtId="15" fontId="42" fillId="8" borderId="21" xfId="1" applyNumberFormat="1" applyFont="1" applyFill="1" applyBorder="1" applyAlignment="1" applyProtection="1">
      <alignment horizontal="center" vertical="center" wrapText="1"/>
      <protection hidden="1"/>
    </xf>
    <xf numFmtId="0" fontId="53" fillId="0" borderId="25" xfId="0" applyFont="1" applyBorder="1" applyAlignment="1" applyProtection="1">
      <alignment horizontal="left" vertical="center" wrapText="1"/>
      <protection hidden="1"/>
    </xf>
    <xf numFmtId="0" fontId="53" fillId="0" borderId="26" xfId="0" applyFont="1" applyBorder="1" applyAlignment="1" applyProtection="1">
      <alignment horizontal="left" vertical="center" wrapText="1"/>
      <protection hidden="1"/>
    </xf>
    <xf numFmtId="0" fontId="53" fillId="0" borderId="27" xfId="0" applyFont="1" applyBorder="1" applyAlignment="1" applyProtection="1">
      <alignment horizontal="left" vertical="center" wrapText="1"/>
      <protection hidden="1"/>
    </xf>
    <xf numFmtId="15" fontId="43" fillId="4" borderId="16" xfId="0" applyNumberFormat="1" applyFont="1" applyFill="1" applyBorder="1" applyAlignment="1" applyProtection="1">
      <alignment horizontal="left" vertical="center" wrapText="1"/>
      <protection hidden="1"/>
    </xf>
    <xf numFmtId="15" fontId="43" fillId="4" borderId="14" xfId="0" applyNumberFormat="1" applyFont="1" applyFill="1" applyBorder="1" applyAlignment="1" applyProtection="1">
      <alignment horizontal="left" vertical="center" wrapText="1"/>
      <protection hidden="1"/>
    </xf>
    <xf numFmtId="15" fontId="43" fillId="4" borderId="15" xfId="0" applyNumberFormat="1" applyFont="1" applyFill="1" applyBorder="1" applyAlignment="1" applyProtection="1">
      <alignment horizontal="left" vertical="center" wrapText="1"/>
      <protection hidden="1"/>
    </xf>
    <xf numFmtId="15" fontId="94" fillId="6" borderId="3" xfId="0" applyNumberFormat="1" applyFont="1" applyFill="1" applyBorder="1" applyAlignment="1" applyProtection="1">
      <alignment horizontal="center" vertical="center" wrapText="1"/>
      <protection hidden="1"/>
    </xf>
    <xf numFmtId="15" fontId="94" fillId="6" borderId="10" xfId="0" applyNumberFormat="1" applyFont="1" applyFill="1" applyBorder="1" applyAlignment="1" applyProtection="1">
      <alignment horizontal="center" vertical="center" wrapText="1"/>
      <protection hidden="1"/>
    </xf>
    <xf numFmtId="15" fontId="48" fillId="6" borderId="9" xfId="0" applyNumberFormat="1" applyFont="1" applyFill="1" applyBorder="1" applyAlignment="1" applyProtection="1">
      <alignment horizontal="center" vertical="center" wrapText="1"/>
      <protection hidden="1"/>
    </xf>
    <xf numFmtId="15" fontId="48" fillId="6" borderId="3" xfId="0" applyNumberFormat="1" applyFont="1" applyFill="1" applyBorder="1" applyAlignment="1" applyProtection="1">
      <alignment horizontal="center" vertical="center" wrapText="1"/>
      <protection hidden="1"/>
    </xf>
    <xf numFmtId="0" fontId="93" fillId="7" borderId="9" xfId="1" applyFont="1" applyFill="1" applyBorder="1" applyAlignment="1" applyProtection="1">
      <alignment horizontal="center" vertical="center" wrapText="1"/>
      <protection hidden="1"/>
    </xf>
    <xf numFmtId="0" fontId="93" fillId="7" borderId="3" xfId="1" applyFont="1" applyFill="1" applyBorder="1" applyAlignment="1" applyProtection="1">
      <alignment horizontal="center" vertical="center" wrapText="1"/>
      <protection hidden="1"/>
    </xf>
    <xf numFmtId="0" fontId="93" fillId="7" borderId="10" xfId="1" applyFont="1" applyFill="1" applyBorder="1" applyAlignment="1" applyProtection="1">
      <alignment horizontal="center" vertical="center" wrapText="1"/>
      <protection hidden="1"/>
    </xf>
    <xf numFmtId="15" fontId="35" fillId="8" borderId="37" xfId="0" applyNumberFormat="1" applyFont="1" applyFill="1" applyBorder="1" applyAlignment="1" applyProtection="1">
      <alignment horizontal="left" vertical="center" wrapText="1"/>
      <protection hidden="1"/>
    </xf>
    <xf numFmtId="15" fontId="35" fillId="8" borderId="34" xfId="0" applyNumberFormat="1" applyFont="1" applyFill="1" applyBorder="1" applyAlignment="1" applyProtection="1">
      <alignment horizontal="left" vertical="center" wrapText="1"/>
      <protection hidden="1"/>
    </xf>
    <xf numFmtId="0" fontId="43" fillId="4" borderId="0" xfId="0" applyFont="1" applyFill="1" applyAlignment="1" applyProtection="1">
      <alignment horizontal="left" vertical="center" wrapText="1"/>
      <protection hidden="1"/>
    </xf>
    <xf numFmtId="0" fontId="58" fillId="3" borderId="2" xfId="0" applyFont="1" applyFill="1" applyBorder="1" applyAlignment="1">
      <alignment horizontal="center" vertical="center" wrapText="1"/>
    </xf>
    <xf numFmtId="0" fontId="58" fillId="3" borderId="0" xfId="0" applyFont="1" applyFill="1" applyAlignment="1">
      <alignment horizontal="center" vertical="center" wrapText="1"/>
    </xf>
    <xf numFmtId="15" fontId="35" fillId="0" borderId="9" xfId="0" applyNumberFormat="1" applyFont="1" applyBorder="1" applyAlignment="1" applyProtection="1">
      <alignment horizontal="left" vertical="center" wrapText="1"/>
      <protection locked="0"/>
    </xf>
    <xf numFmtId="15" fontId="35" fillId="0" borderId="3" xfId="0" applyNumberFormat="1" applyFont="1" applyBorder="1" applyAlignment="1" applyProtection="1">
      <alignment horizontal="left" vertical="center" wrapText="1"/>
      <protection locked="0"/>
    </xf>
    <xf numFmtId="15" fontId="35" fillId="0" borderId="10" xfId="0" applyNumberFormat="1" applyFont="1" applyBorder="1" applyAlignment="1" applyProtection="1">
      <alignment horizontal="left" vertical="center" wrapText="1"/>
      <protection locked="0"/>
    </xf>
    <xf numFmtId="0" fontId="52" fillId="4" borderId="2" xfId="0" applyFont="1" applyFill="1" applyBorder="1" applyAlignment="1" applyProtection="1">
      <alignment horizontal="left" vertical="center" wrapText="1"/>
      <protection hidden="1"/>
    </xf>
    <xf numFmtId="0" fontId="52" fillId="4" borderId="0" xfId="0" applyFont="1" applyFill="1" applyAlignment="1" applyProtection="1">
      <alignment horizontal="left" vertical="center" wrapText="1"/>
      <protection hidden="1"/>
    </xf>
    <xf numFmtId="15" fontId="156" fillId="0" borderId="9" xfId="0" applyNumberFormat="1" applyFont="1" applyBorder="1" applyAlignment="1" applyProtection="1">
      <alignment horizontal="left" vertical="top" wrapText="1"/>
      <protection locked="0"/>
    </xf>
    <xf numFmtId="15" fontId="156" fillId="0" borderId="3" xfId="0" applyNumberFormat="1" applyFont="1" applyBorder="1" applyAlignment="1" applyProtection="1">
      <alignment horizontal="left" vertical="top" wrapText="1"/>
      <protection locked="0"/>
    </xf>
    <xf numFmtId="15" fontId="156" fillId="0" borderId="10" xfId="0" applyNumberFormat="1" applyFont="1" applyBorder="1" applyAlignment="1" applyProtection="1">
      <alignment horizontal="left" vertical="top" wrapText="1"/>
      <protection locked="0"/>
    </xf>
    <xf numFmtId="0" fontId="89" fillId="3" borderId="9" xfId="0" applyFont="1" applyFill="1" applyBorder="1" applyAlignment="1" applyProtection="1">
      <alignment horizontal="left" vertical="center" wrapText="1"/>
      <protection hidden="1"/>
    </xf>
    <xf numFmtId="0" fontId="89" fillId="3" borderId="3" xfId="0" applyFont="1" applyFill="1" applyBorder="1" applyAlignment="1" applyProtection="1">
      <alignment horizontal="left" vertical="center" wrapText="1"/>
      <protection hidden="1"/>
    </xf>
    <xf numFmtId="0" fontId="29" fillId="0" borderId="7" xfId="0" applyFont="1" applyBorder="1" applyAlignment="1" applyProtection="1">
      <alignment horizontal="left" vertical="top" wrapText="1"/>
      <protection locked="0"/>
    </xf>
    <xf numFmtId="0" fontId="53" fillId="0" borderId="65" xfId="0" applyFont="1" applyBorder="1" applyAlignment="1" applyProtection="1">
      <alignment horizontal="left" vertical="center" wrapText="1"/>
      <protection hidden="1"/>
    </xf>
    <xf numFmtId="0" fontId="53" fillId="0" borderId="49" xfId="0" applyFont="1" applyBorder="1" applyAlignment="1" applyProtection="1">
      <alignment horizontal="left" vertical="center" wrapText="1"/>
      <protection hidden="1"/>
    </xf>
    <xf numFmtId="0" fontId="53" fillId="0" borderId="66" xfId="0" applyFont="1" applyBorder="1" applyAlignment="1" applyProtection="1">
      <alignment horizontal="left" vertical="center" wrapText="1"/>
      <protection hidden="1"/>
    </xf>
    <xf numFmtId="0" fontId="58" fillId="3" borderId="11" xfId="0" applyFont="1" applyFill="1" applyBorder="1" applyAlignment="1" applyProtection="1">
      <alignment horizontal="left" vertical="center" wrapText="1"/>
      <protection hidden="1"/>
    </xf>
    <xf numFmtId="0" fontId="58" fillId="3" borderId="12" xfId="0" applyFont="1" applyFill="1" applyBorder="1" applyAlignment="1" applyProtection="1">
      <alignment horizontal="left" vertical="center" wrapText="1"/>
      <protection hidden="1"/>
    </xf>
    <xf numFmtId="0" fontId="79" fillId="4" borderId="29" xfId="0" applyFont="1" applyFill="1" applyBorder="1" applyAlignment="1" applyProtection="1">
      <alignment horizontal="left" vertical="center" wrapText="1"/>
      <protection hidden="1"/>
    </xf>
    <xf numFmtId="0" fontId="79" fillId="4" borderId="3" xfId="0" applyFont="1" applyFill="1" applyBorder="1" applyAlignment="1" applyProtection="1">
      <alignment horizontal="left" vertical="center" wrapText="1"/>
      <protection hidden="1"/>
    </xf>
    <xf numFmtId="0" fontId="79" fillId="4" borderId="28" xfId="0" applyFont="1" applyFill="1" applyBorder="1" applyAlignment="1" applyProtection="1">
      <alignment horizontal="left" vertical="center" wrapText="1"/>
      <protection hidden="1"/>
    </xf>
    <xf numFmtId="0" fontId="33" fillId="4" borderId="23" xfId="0" applyFont="1" applyFill="1" applyBorder="1" applyAlignment="1" applyProtection="1">
      <alignment horizontal="left" vertical="center" wrapText="1"/>
      <protection hidden="1"/>
    </xf>
    <xf numFmtId="0" fontId="64" fillId="0" borderId="0" xfId="0" applyFont="1" applyAlignment="1" applyProtection="1">
      <alignment horizontal="center" vertical="center" wrapText="1"/>
      <protection hidden="1"/>
    </xf>
    <xf numFmtId="15" fontId="29" fillId="0" borderId="9" xfId="0" applyNumberFormat="1" applyFont="1" applyBorder="1" applyAlignment="1" applyProtection="1">
      <alignment horizontal="center" vertical="center" wrapText="1"/>
      <protection locked="0"/>
    </xf>
    <xf numFmtId="15" fontId="29" fillId="0" borderId="10" xfId="0" applyNumberFormat="1" applyFont="1" applyBorder="1" applyAlignment="1" applyProtection="1">
      <alignment horizontal="center" vertical="center" wrapText="1"/>
      <protection locked="0"/>
    </xf>
    <xf numFmtId="0" fontId="41" fillId="15" borderId="9" xfId="0" applyFont="1" applyFill="1" applyBorder="1" applyAlignment="1" applyProtection="1">
      <alignment horizontal="left" vertical="center" wrapText="1"/>
      <protection hidden="1"/>
    </xf>
    <xf numFmtId="0" fontId="41" fillId="15" borderId="3" xfId="0" applyFont="1" applyFill="1" applyBorder="1" applyAlignment="1" applyProtection="1">
      <alignment horizontal="left" vertical="center" wrapText="1"/>
      <protection hidden="1"/>
    </xf>
    <xf numFmtId="0" fontId="41" fillId="15" borderId="10" xfId="0" applyFont="1" applyFill="1" applyBorder="1" applyAlignment="1" applyProtection="1">
      <alignment horizontal="left" vertical="center" wrapText="1"/>
      <protection hidden="1"/>
    </xf>
    <xf numFmtId="0" fontId="28" fillId="0" borderId="9" xfId="1" applyFont="1" applyFill="1" applyBorder="1" applyAlignment="1" applyProtection="1">
      <alignment horizontal="left" vertical="top" wrapText="1"/>
      <protection locked="0"/>
    </xf>
    <xf numFmtId="0" fontId="28" fillId="0" borderId="3" xfId="1" applyFont="1" applyFill="1" applyBorder="1" applyAlignment="1" applyProtection="1">
      <alignment horizontal="left" vertical="top" wrapText="1"/>
      <protection locked="0"/>
    </xf>
    <xf numFmtId="0" fontId="28" fillId="0" borderId="10" xfId="1" applyFont="1" applyFill="1" applyBorder="1" applyAlignment="1" applyProtection="1">
      <alignment horizontal="left" vertical="top" wrapText="1"/>
      <protection locked="0"/>
    </xf>
    <xf numFmtId="0" fontId="33" fillId="4" borderId="13" xfId="0" applyFont="1" applyFill="1" applyBorder="1" applyAlignment="1" applyProtection="1">
      <alignment horizontal="left" vertical="center" wrapText="1"/>
      <protection hidden="1"/>
    </xf>
    <xf numFmtId="0" fontId="76" fillId="0" borderId="9" xfId="0" applyFont="1" applyBorder="1" applyAlignment="1" applyProtection="1">
      <alignment vertical="top" wrapText="1"/>
      <protection locked="0"/>
    </xf>
    <xf numFmtId="0" fontId="76" fillId="0" borderId="3" xfId="0" applyFont="1" applyBorder="1" applyAlignment="1" applyProtection="1">
      <alignment vertical="top" wrapText="1"/>
      <protection locked="0"/>
    </xf>
    <xf numFmtId="0" fontId="76" fillId="0" borderId="10" xfId="0" applyFont="1" applyBorder="1" applyAlignment="1" applyProtection="1">
      <alignment vertical="top" wrapText="1"/>
      <protection locked="0"/>
    </xf>
    <xf numFmtId="0" fontId="52" fillId="4" borderId="13" xfId="0" applyFont="1" applyFill="1" applyBorder="1" applyAlignment="1" applyProtection="1">
      <alignment horizontal="left" vertical="center" wrapText="1"/>
      <protection hidden="1"/>
    </xf>
    <xf numFmtId="0" fontId="143" fillId="15" borderId="9" xfId="0" applyFont="1" applyFill="1" applyBorder="1" applyAlignment="1" applyProtection="1">
      <alignment horizontal="left" vertical="center" wrapText="1"/>
      <protection hidden="1"/>
    </xf>
    <xf numFmtId="0" fontId="143" fillId="15" borderId="3" xfId="0" applyFont="1" applyFill="1" applyBorder="1" applyAlignment="1" applyProtection="1">
      <alignment horizontal="left" vertical="center" wrapText="1"/>
      <protection hidden="1"/>
    </xf>
    <xf numFmtId="0" fontId="143" fillId="15" borderId="10" xfId="0" applyFont="1" applyFill="1" applyBorder="1" applyAlignment="1" applyProtection="1">
      <alignment horizontal="left" vertical="center" wrapText="1"/>
      <protection hidden="1"/>
    </xf>
    <xf numFmtId="0" fontId="33" fillId="4" borderId="2" xfId="1" applyFont="1" applyFill="1" applyBorder="1" applyAlignment="1" applyProtection="1">
      <alignment vertical="center" wrapText="1"/>
      <protection hidden="1"/>
    </xf>
    <xf numFmtId="0" fontId="33" fillId="4" borderId="0" xfId="1" applyFont="1" applyFill="1" applyBorder="1" applyAlignment="1" applyProtection="1">
      <alignment vertical="center" wrapText="1"/>
      <protection hidden="1"/>
    </xf>
    <xf numFmtId="168" fontId="89" fillId="23" borderId="0" xfId="0" applyNumberFormat="1" applyFont="1" applyFill="1" applyAlignment="1" applyProtection="1">
      <alignment horizontal="left" vertical="center" wrapText="1"/>
      <protection hidden="1"/>
    </xf>
    <xf numFmtId="0" fontId="44" fillId="4" borderId="39" xfId="0" applyFont="1" applyFill="1" applyBorder="1" applyAlignment="1" applyProtection="1">
      <alignment horizontal="center" vertical="center" wrapText="1"/>
      <protection hidden="1"/>
    </xf>
    <xf numFmtId="0" fontId="44" fillId="4" borderId="62" xfId="0" applyFont="1" applyFill="1" applyBorder="1" applyAlignment="1" applyProtection="1">
      <alignment horizontal="center" vertical="center" wrapText="1"/>
      <protection hidden="1"/>
    </xf>
    <xf numFmtId="0" fontId="79" fillId="4" borderId="39" xfId="0" applyFont="1" applyFill="1" applyBorder="1" applyAlignment="1" applyProtection="1">
      <alignment horizontal="center" vertical="center" wrapText="1"/>
      <protection hidden="1"/>
    </xf>
    <xf numFmtId="0" fontId="79" fillId="4" borderId="62" xfId="0" applyFont="1" applyFill="1" applyBorder="1" applyAlignment="1" applyProtection="1">
      <alignment horizontal="center" vertical="center" wrapText="1"/>
      <protection hidden="1"/>
    </xf>
    <xf numFmtId="0" fontId="134" fillId="4" borderId="16" xfId="0" applyFont="1" applyFill="1" applyBorder="1" applyAlignment="1" applyProtection="1">
      <alignment horizontal="left" vertical="center" wrapText="1"/>
      <protection hidden="1"/>
    </xf>
    <xf numFmtId="0" fontId="134" fillId="4" borderId="14" xfId="0" applyFont="1" applyFill="1" applyBorder="1" applyAlignment="1" applyProtection="1">
      <alignment horizontal="left" vertical="center" wrapText="1"/>
      <protection hidden="1"/>
    </xf>
    <xf numFmtId="0" fontId="126" fillId="0" borderId="0" xfId="0" applyFont="1" applyAlignment="1" applyProtection="1">
      <alignment horizontal="center" vertical="center" wrapText="1"/>
      <protection hidden="1"/>
    </xf>
    <xf numFmtId="0" fontId="51" fillId="3" borderId="2" xfId="0" applyFont="1" applyFill="1" applyBorder="1" applyAlignment="1" applyProtection="1">
      <alignment horizontal="center" vertical="center" wrapText="1"/>
      <protection hidden="1"/>
    </xf>
    <xf numFmtId="0" fontId="51" fillId="3" borderId="0" xfId="0" applyFont="1" applyFill="1" applyAlignment="1" applyProtection="1">
      <alignment horizontal="center" vertical="center" wrapText="1"/>
      <protection hidden="1"/>
    </xf>
    <xf numFmtId="0" fontId="58" fillId="3" borderId="2" xfId="0" applyFont="1" applyFill="1" applyBorder="1" applyAlignment="1" applyProtection="1">
      <alignment horizontal="center" vertical="center" wrapText="1"/>
      <protection hidden="1"/>
    </xf>
    <xf numFmtId="0" fontId="58" fillId="3" borderId="0" xfId="0" applyFont="1" applyFill="1" applyAlignment="1" applyProtection="1">
      <alignment horizontal="center" vertical="center" wrapText="1"/>
      <protection hidden="1"/>
    </xf>
    <xf numFmtId="0" fontId="125" fillId="4" borderId="0" xfId="0" applyFont="1" applyFill="1" applyAlignment="1" applyProtection="1">
      <alignment horizontal="left" vertical="center" wrapText="1"/>
      <protection hidden="1"/>
    </xf>
    <xf numFmtId="0" fontId="40" fillId="4" borderId="16" xfId="0" applyFont="1" applyFill="1" applyBorder="1" applyAlignment="1" applyProtection="1">
      <alignment horizontal="right" vertical="center" wrapText="1"/>
      <protection hidden="1"/>
    </xf>
    <xf numFmtId="0" fontId="40" fillId="4" borderId="14" xfId="0" applyFont="1" applyFill="1" applyBorder="1" applyAlignment="1" applyProtection="1">
      <alignment horizontal="right" vertical="center" wrapText="1"/>
      <protection hidden="1"/>
    </xf>
    <xf numFmtId="0" fontId="38" fillId="4" borderId="0" xfId="0" applyFont="1" applyFill="1" applyAlignment="1" applyProtection="1">
      <alignment horizontal="left" vertical="center" wrapText="1"/>
      <protection hidden="1"/>
    </xf>
    <xf numFmtId="0" fontId="38" fillId="4" borderId="13" xfId="0" applyFont="1" applyFill="1" applyBorder="1" applyAlignment="1" applyProtection="1">
      <alignment horizontal="left" vertical="center" wrapText="1"/>
      <protection hidden="1"/>
    </xf>
    <xf numFmtId="0" fontId="40" fillId="4" borderId="2" xfId="0" applyFont="1" applyFill="1" applyBorder="1" applyAlignment="1" applyProtection="1">
      <alignment horizontal="left" vertical="center" wrapText="1"/>
      <protection hidden="1"/>
    </xf>
    <xf numFmtId="0" fontId="40" fillId="4" borderId="0" xfId="0" applyFont="1" applyFill="1" applyAlignment="1" applyProtection="1">
      <alignment horizontal="left" vertical="center" wrapText="1"/>
      <protection hidden="1"/>
    </xf>
    <xf numFmtId="0" fontId="148" fillId="4" borderId="2" xfId="0" applyFont="1" applyFill="1" applyBorder="1" applyAlignment="1" applyProtection="1">
      <alignment horizontal="left" vertical="center" wrapText="1"/>
      <protection hidden="1"/>
    </xf>
    <xf numFmtId="0" fontId="148" fillId="4" borderId="0" xfId="0" applyFont="1" applyFill="1" applyAlignment="1" applyProtection="1">
      <alignment horizontal="left" vertical="center" wrapText="1"/>
      <protection hidden="1"/>
    </xf>
    <xf numFmtId="0" fontId="148" fillId="4" borderId="13" xfId="0" applyFont="1" applyFill="1" applyBorder="1" applyAlignment="1" applyProtection="1">
      <alignment horizontal="left" vertical="center" wrapText="1"/>
      <protection hidden="1"/>
    </xf>
    <xf numFmtId="0" fontId="89" fillId="3" borderId="2" xfId="0" applyFont="1" applyFill="1" applyBorder="1" applyAlignment="1" applyProtection="1">
      <alignment horizontal="center" vertical="center" wrapText="1"/>
      <protection hidden="1"/>
    </xf>
    <xf numFmtId="0" fontId="89" fillId="3" borderId="0" xfId="0" applyFont="1" applyFill="1" applyAlignment="1" applyProtection="1">
      <alignment horizontal="center" vertical="center" wrapText="1"/>
      <protection hidden="1"/>
    </xf>
    <xf numFmtId="0" fontId="42" fillId="15" borderId="11" xfId="1" applyFont="1" applyFill="1" applyBorder="1" applyAlignment="1" applyProtection="1">
      <alignment horizontal="center" vertical="center" wrapText="1"/>
    </xf>
    <xf numFmtId="0" fontId="42" fillId="15" borderId="12" xfId="1" applyFont="1" applyFill="1" applyBorder="1" applyAlignment="1" applyProtection="1">
      <alignment horizontal="center" vertical="center" wrapText="1"/>
    </xf>
    <xf numFmtId="0" fontId="67" fillId="15" borderId="11" xfId="1" applyFont="1" applyFill="1" applyBorder="1" applyAlignment="1" applyProtection="1">
      <alignment horizontal="left" vertical="center" wrapText="1"/>
    </xf>
    <xf numFmtId="0" fontId="95" fillId="4" borderId="16" xfId="0" applyFont="1" applyFill="1" applyBorder="1" applyAlignment="1" applyProtection="1">
      <alignment horizontal="left" vertical="center" wrapText="1"/>
      <protection hidden="1"/>
    </xf>
    <xf numFmtId="0" fontId="95" fillId="4" borderId="14" xfId="0" applyFont="1" applyFill="1" applyBorder="1" applyAlignment="1" applyProtection="1">
      <alignment horizontal="left" vertical="center" wrapText="1"/>
      <protection hidden="1"/>
    </xf>
    <xf numFmtId="0" fontId="95" fillId="4" borderId="2" xfId="0" applyFont="1" applyFill="1" applyBorder="1" applyAlignment="1" applyProtection="1">
      <alignment vertical="center" wrapText="1"/>
      <protection hidden="1"/>
    </xf>
    <xf numFmtId="0" fontId="95" fillId="4" borderId="0" xfId="0" applyFont="1" applyFill="1" applyAlignment="1" applyProtection="1">
      <alignment vertical="center" wrapText="1"/>
      <protection hidden="1"/>
    </xf>
    <xf numFmtId="0" fontId="53" fillId="0" borderId="9" xfId="0" applyFont="1" applyBorder="1" applyAlignment="1" applyProtection="1">
      <alignment horizontal="center" vertical="center" wrapText="1"/>
      <protection locked="0" hidden="1"/>
    </xf>
    <xf numFmtId="0" fontId="53" fillId="0" borderId="10" xfId="0" applyFont="1" applyBorder="1" applyAlignment="1" applyProtection="1">
      <alignment horizontal="center" vertical="center" wrapText="1"/>
      <protection locked="0" hidden="1"/>
    </xf>
    <xf numFmtId="0" fontId="95" fillId="4" borderId="2" xfId="0" applyFont="1" applyFill="1" applyBorder="1" applyAlignment="1" applyProtection="1">
      <alignment horizontal="left" vertical="center" wrapText="1"/>
      <protection hidden="1"/>
    </xf>
    <xf numFmtId="0" fontId="95" fillId="4" borderId="0" xfId="0" applyFont="1" applyFill="1" applyAlignment="1" applyProtection="1">
      <alignment horizontal="left" vertical="center" wrapText="1"/>
      <protection hidden="1"/>
    </xf>
    <xf numFmtId="0" fontId="95" fillId="4" borderId="13" xfId="0" applyFont="1" applyFill="1" applyBorder="1" applyAlignment="1" applyProtection="1">
      <alignment horizontal="left" vertical="center" wrapText="1"/>
      <protection hidden="1"/>
    </xf>
    <xf numFmtId="0" fontId="130" fillId="3" borderId="3" xfId="1" applyFont="1" applyFill="1" applyBorder="1" applyAlignment="1">
      <alignment horizontal="center" vertical="center" wrapText="1"/>
    </xf>
    <xf numFmtId="0" fontId="130" fillId="3" borderId="10" xfId="1" applyFont="1" applyFill="1" applyBorder="1" applyAlignment="1">
      <alignment horizontal="center" vertical="center" wrapText="1"/>
    </xf>
    <xf numFmtId="0" fontId="106" fillId="0" borderId="9" xfId="1" applyFont="1" applyBorder="1" applyAlignment="1" applyProtection="1">
      <alignment horizontal="left" vertical="center" wrapText="1"/>
      <protection locked="0"/>
    </xf>
    <xf numFmtId="0" fontId="106" fillId="0" borderId="10" xfId="1" applyFont="1" applyBorder="1" applyAlignment="1" applyProtection="1">
      <alignment horizontal="left" vertical="center" wrapText="1"/>
      <protection locked="0"/>
    </xf>
    <xf numFmtId="0" fontId="32" fillId="4" borderId="5" xfId="0" applyFont="1" applyFill="1" applyBorder="1" applyAlignment="1" applyProtection="1">
      <alignment horizontal="left" vertical="center" wrapText="1"/>
      <protection hidden="1"/>
    </xf>
    <xf numFmtId="0" fontId="32" fillId="4" borderId="11" xfId="0" applyFont="1" applyFill="1" applyBorder="1" applyAlignment="1" applyProtection="1">
      <alignment horizontal="left" vertical="center" wrapText="1"/>
      <protection hidden="1"/>
    </xf>
    <xf numFmtId="0" fontId="32" fillId="4" borderId="12" xfId="0" applyFont="1" applyFill="1" applyBorder="1" applyAlignment="1" applyProtection="1">
      <alignment horizontal="left" vertical="center" wrapText="1"/>
      <protection hidden="1"/>
    </xf>
    <xf numFmtId="0" fontId="133" fillId="4" borderId="5" xfId="0" applyFont="1" applyFill="1" applyBorder="1" applyAlignment="1" applyProtection="1">
      <alignment horizontal="left" vertical="center" wrapText="1"/>
      <protection hidden="1"/>
    </xf>
    <xf numFmtId="0" fontId="133" fillId="4" borderId="11" xfId="0" applyFont="1" applyFill="1" applyBorder="1" applyAlignment="1" applyProtection="1">
      <alignment horizontal="left" vertical="center" wrapText="1"/>
      <protection hidden="1"/>
    </xf>
    <xf numFmtId="0" fontId="39" fillId="0" borderId="0" xfId="0" applyFont="1" applyAlignment="1" applyProtection="1">
      <alignment horizontal="left" vertical="center" wrapText="1"/>
      <protection hidden="1"/>
    </xf>
    <xf numFmtId="0" fontId="71" fillId="0" borderId="0" xfId="0" applyFont="1" applyAlignment="1" applyProtection="1">
      <alignment horizontal="left" vertical="center" wrapText="1"/>
      <protection hidden="1"/>
    </xf>
    <xf numFmtId="0" fontId="112" fillId="4" borderId="0" xfId="0" applyFont="1" applyFill="1" applyAlignment="1" applyProtection="1">
      <alignment horizontal="center" vertical="center" wrapText="1"/>
      <protection hidden="1"/>
    </xf>
    <xf numFmtId="0" fontId="88" fillId="4" borderId="0" xfId="0" applyFont="1" applyFill="1" applyAlignment="1" applyProtection="1">
      <alignment horizontal="left" vertical="center" wrapText="1"/>
      <protection hidden="1"/>
    </xf>
    <xf numFmtId="0" fontId="111" fillId="4" borderId="0" xfId="0" applyFont="1" applyFill="1" applyAlignment="1" applyProtection="1">
      <alignment horizontal="left" vertical="top" wrapText="1"/>
      <protection hidden="1"/>
    </xf>
    <xf numFmtId="0" fontId="125" fillId="4" borderId="0" xfId="1" applyFont="1" applyFill="1" applyAlignment="1" applyProtection="1">
      <alignment horizontal="center" vertical="center" wrapText="1"/>
      <protection hidden="1"/>
    </xf>
    <xf numFmtId="0" fontId="89" fillId="3" borderId="16" xfId="0" applyFont="1" applyFill="1" applyBorder="1" applyAlignment="1" applyProtection="1">
      <alignment horizontal="left" vertical="center" wrapText="1"/>
      <protection hidden="1"/>
    </xf>
    <xf numFmtId="0" fontId="89" fillId="3" borderId="14" xfId="0" applyFont="1" applyFill="1" applyBorder="1" applyAlignment="1" applyProtection="1">
      <alignment horizontal="left" vertical="center" wrapText="1"/>
      <protection hidden="1"/>
    </xf>
    <xf numFmtId="0" fontId="89" fillId="3" borderId="15" xfId="0" applyFont="1" applyFill="1" applyBorder="1" applyAlignment="1" applyProtection="1">
      <alignment horizontal="left" vertical="center" wrapText="1"/>
      <protection hidden="1"/>
    </xf>
    <xf numFmtId="0" fontId="45" fillId="4" borderId="2" xfId="0" applyFont="1" applyFill="1" applyBorder="1" applyAlignment="1" applyProtection="1">
      <alignment horizontal="center" vertical="center" wrapText="1"/>
      <protection hidden="1"/>
    </xf>
    <xf numFmtId="0" fontId="45" fillId="4" borderId="0" xfId="0" applyFont="1" applyFill="1" applyAlignment="1" applyProtection="1">
      <alignment horizontal="center" vertical="center" wrapText="1"/>
      <protection hidden="1"/>
    </xf>
    <xf numFmtId="0" fontId="45" fillId="4" borderId="13" xfId="0" applyFont="1" applyFill="1" applyBorder="1" applyAlignment="1" applyProtection="1">
      <alignment horizontal="center" vertical="center" wrapText="1"/>
      <protection hidden="1"/>
    </xf>
    <xf numFmtId="1" fontId="66" fillId="2" borderId="9" xfId="0" applyNumberFormat="1" applyFont="1" applyFill="1" applyBorder="1" applyAlignment="1" applyProtection="1">
      <alignment horizontal="center" vertical="center" wrapText="1"/>
      <protection locked="0"/>
    </xf>
    <xf numFmtId="1" fontId="66" fillId="2" borderId="3" xfId="0" applyNumberFormat="1" applyFont="1" applyFill="1" applyBorder="1" applyAlignment="1" applyProtection="1">
      <alignment horizontal="center" vertical="center" wrapText="1"/>
      <protection locked="0"/>
    </xf>
    <xf numFmtId="1" fontId="66" fillId="2" borderId="10" xfId="0" applyNumberFormat="1" applyFont="1" applyFill="1" applyBorder="1" applyAlignment="1" applyProtection="1">
      <alignment horizontal="center" vertical="center" wrapText="1"/>
      <protection locked="0"/>
    </xf>
    <xf numFmtId="0" fontId="89" fillId="3" borderId="5" xfId="0" applyFont="1" applyFill="1" applyBorder="1" applyAlignment="1" applyProtection="1">
      <alignment horizontal="left" vertical="center" wrapText="1"/>
      <protection hidden="1"/>
    </xf>
    <xf numFmtId="0" fontId="89" fillId="3" borderId="11" xfId="0" applyFont="1" applyFill="1" applyBorder="1" applyAlignment="1" applyProtection="1">
      <alignment horizontal="left" vertical="center" wrapText="1"/>
      <protection hidden="1"/>
    </xf>
    <xf numFmtId="0" fontId="89" fillId="3" borderId="12" xfId="0" applyFont="1" applyFill="1" applyBorder="1" applyAlignment="1" applyProtection="1">
      <alignment horizontal="left" vertical="center" wrapText="1"/>
      <protection hidden="1"/>
    </xf>
    <xf numFmtId="0" fontId="78" fillId="4" borderId="11" xfId="0" applyFont="1" applyFill="1" applyBorder="1" applyAlignment="1" applyProtection="1">
      <alignment horizontal="left" vertical="center" wrapText="1"/>
      <protection hidden="1"/>
    </xf>
    <xf numFmtId="0" fontId="78" fillId="4" borderId="12" xfId="0" applyFont="1" applyFill="1" applyBorder="1" applyAlignment="1" applyProtection="1">
      <alignment horizontal="left" vertical="center" wrapText="1"/>
      <protection hidden="1"/>
    </xf>
    <xf numFmtId="0" fontId="82" fillId="4" borderId="5" xfId="1" applyFont="1" applyFill="1" applyBorder="1" applyAlignment="1" applyProtection="1">
      <alignment horizontal="left" vertical="center" wrapText="1"/>
      <protection hidden="1"/>
    </xf>
    <xf numFmtId="0" fontId="82" fillId="4" borderId="11" xfId="1" applyFont="1" applyFill="1" applyBorder="1" applyAlignment="1" applyProtection="1">
      <alignment horizontal="left" vertical="center" wrapText="1"/>
      <protection hidden="1"/>
    </xf>
    <xf numFmtId="0" fontId="35" fillId="4" borderId="2" xfId="0" applyFont="1" applyFill="1" applyBorder="1" applyAlignment="1" applyProtection="1">
      <alignment horizontal="left" vertical="center" wrapText="1"/>
      <protection hidden="1"/>
    </xf>
    <xf numFmtId="0" fontId="105" fillId="0" borderId="9" xfId="1" applyFont="1" applyBorder="1" applyAlignment="1" applyProtection="1">
      <alignment horizontal="left" vertical="center" wrapText="1"/>
      <protection locked="0"/>
    </xf>
    <xf numFmtId="0" fontId="105" fillId="0" borderId="3" xfId="2" applyFont="1" applyBorder="1" applyAlignment="1" applyProtection="1">
      <alignment horizontal="left" vertical="center" wrapText="1"/>
      <protection locked="0"/>
    </xf>
    <xf numFmtId="0" fontId="105" fillId="0" borderId="10" xfId="2" applyFont="1" applyBorder="1" applyAlignment="1" applyProtection="1">
      <alignment horizontal="left" vertical="center" wrapText="1"/>
      <protection locked="0"/>
    </xf>
    <xf numFmtId="0" fontId="53" fillId="0" borderId="35" xfId="0" applyFont="1" applyBorder="1" applyAlignment="1" applyProtection="1">
      <alignment horizontal="left" vertical="center" wrapText="1"/>
      <protection hidden="1"/>
    </xf>
    <xf numFmtId="0" fontId="65" fillId="0" borderId="2" xfId="0" applyFont="1" applyBorder="1" applyAlignment="1" applyProtection="1">
      <alignment horizontal="center" vertical="center" wrapText="1"/>
      <protection hidden="1"/>
    </xf>
    <xf numFmtId="0" fontId="65" fillId="0" borderId="0" xfId="0" applyFont="1" applyAlignment="1" applyProtection="1">
      <alignment horizontal="center" vertical="center" wrapText="1"/>
      <protection hidden="1"/>
    </xf>
    <xf numFmtId="0" fontId="32" fillId="14" borderId="2" xfId="0" applyFont="1" applyFill="1" applyBorder="1" applyAlignment="1" applyProtection="1">
      <alignment horizontal="center" vertical="center" wrapText="1"/>
      <protection hidden="1"/>
    </xf>
    <xf numFmtId="0" fontId="32" fillId="14" borderId="0" xfId="0" applyFont="1" applyFill="1" applyAlignment="1" applyProtection="1">
      <alignment horizontal="center" vertical="center" wrapText="1"/>
      <protection hidden="1"/>
    </xf>
    <xf numFmtId="0" fontId="32" fillId="14" borderId="13" xfId="0" applyFont="1" applyFill="1" applyBorder="1" applyAlignment="1" applyProtection="1">
      <alignment horizontal="center" vertical="center" wrapText="1"/>
      <protection hidden="1"/>
    </xf>
    <xf numFmtId="0" fontId="32" fillId="4" borderId="2" xfId="0" applyFont="1" applyFill="1" applyBorder="1" applyAlignment="1" applyProtection="1">
      <alignment horizontal="left" vertical="center" wrapText="1"/>
      <protection hidden="1"/>
    </xf>
    <xf numFmtId="0" fontId="32" fillId="4" borderId="0" xfId="0" applyFont="1" applyFill="1" applyAlignment="1" applyProtection="1">
      <alignment horizontal="left" vertical="center" wrapText="1"/>
      <protection hidden="1"/>
    </xf>
    <xf numFmtId="0" fontId="123" fillId="0" borderId="2" xfId="0" applyFont="1" applyBorder="1" applyAlignment="1" applyProtection="1">
      <alignment vertical="center" wrapText="1"/>
      <protection hidden="1"/>
    </xf>
    <xf numFmtId="0" fontId="123" fillId="0" borderId="0" xfId="0" applyFont="1" applyAlignment="1" applyProtection="1">
      <alignment vertical="center" wrapText="1"/>
      <protection hidden="1"/>
    </xf>
    <xf numFmtId="14" fontId="53" fillId="0" borderId="9" xfId="0" applyNumberFormat="1" applyFont="1" applyBorder="1" applyAlignment="1" applyProtection="1">
      <alignment horizontal="left" vertical="center" wrapText="1"/>
      <protection locked="0"/>
    </xf>
    <xf numFmtId="14" fontId="53" fillId="0" borderId="10" xfId="0" applyNumberFormat="1" applyFont="1" applyBorder="1" applyAlignment="1" applyProtection="1">
      <alignment horizontal="left" vertical="center" wrapText="1"/>
      <protection locked="0"/>
    </xf>
    <xf numFmtId="0" fontId="53" fillId="0" borderId="7" xfId="0" applyFont="1" applyBorder="1" applyAlignment="1" applyProtection="1">
      <alignment horizontal="left" vertical="center" wrapText="1"/>
      <protection hidden="1"/>
    </xf>
    <xf numFmtId="0" fontId="96" fillId="0" borderId="4" xfId="0" applyFont="1" applyBorder="1" applyAlignment="1" applyProtection="1">
      <alignment horizontal="left" vertical="center" wrapText="1"/>
      <protection locked="0"/>
    </xf>
    <xf numFmtId="0" fontId="95" fillId="0" borderId="60" xfId="0" applyFont="1" applyBorder="1" applyAlignment="1" applyProtection="1">
      <alignment horizontal="left" vertical="center" wrapText="1"/>
      <protection locked="0"/>
    </xf>
    <xf numFmtId="0" fontId="95" fillId="0" borderId="50" xfId="0" applyFont="1" applyBorder="1" applyAlignment="1" applyProtection="1">
      <alignment horizontal="left" vertical="center" wrapText="1"/>
      <protection locked="0"/>
    </xf>
    <xf numFmtId="0" fontId="95" fillId="0" borderId="61" xfId="0" applyFont="1" applyBorder="1" applyAlignment="1" applyProtection="1">
      <alignment horizontal="left" vertical="center" wrapText="1"/>
      <protection locked="0"/>
    </xf>
    <xf numFmtId="0" fontId="134" fillId="4" borderId="11" xfId="0" applyFont="1" applyFill="1" applyBorder="1" applyAlignment="1" applyProtection="1">
      <alignment horizontal="center" vertical="center" wrapText="1"/>
      <protection hidden="1"/>
    </xf>
    <xf numFmtId="15" fontId="67" fillId="4" borderId="23" xfId="1" applyNumberFormat="1" applyFont="1" applyFill="1" applyBorder="1" applyAlignment="1" applyProtection="1">
      <alignment horizontal="center" vertical="center" wrapText="1"/>
      <protection hidden="1"/>
    </xf>
    <xf numFmtId="15" fontId="67" fillId="4" borderId="24" xfId="1" applyNumberFormat="1" applyFont="1" applyFill="1" applyBorder="1" applyAlignment="1" applyProtection="1">
      <alignment horizontal="center" vertical="center" wrapText="1"/>
      <protection hidden="1"/>
    </xf>
    <xf numFmtId="0" fontId="57" fillId="4" borderId="2" xfId="0" applyFont="1" applyFill="1" applyBorder="1" applyAlignment="1" applyProtection="1">
      <alignment horizontal="left" vertical="center" wrapText="1"/>
      <protection hidden="1"/>
    </xf>
    <xf numFmtId="0" fontId="57" fillId="4" borderId="0" xfId="0" applyFont="1" applyFill="1" applyAlignment="1" applyProtection="1">
      <alignment horizontal="left" vertical="center" wrapText="1"/>
      <protection hidden="1"/>
    </xf>
    <xf numFmtId="0" fontId="57" fillId="4" borderId="13" xfId="0" applyFont="1" applyFill="1" applyBorder="1" applyAlignment="1" applyProtection="1">
      <alignment horizontal="left" vertical="center" wrapText="1"/>
      <protection hidden="1"/>
    </xf>
    <xf numFmtId="0" fontId="126" fillId="4" borderId="7" xfId="0" applyFont="1" applyFill="1" applyBorder="1" applyAlignment="1" applyProtection="1">
      <alignment horizontal="center" vertical="center" wrapText="1"/>
      <protection hidden="1"/>
    </xf>
    <xf numFmtId="0" fontId="126" fillId="4" borderId="4" xfId="0" applyFont="1" applyFill="1" applyBorder="1" applyAlignment="1" applyProtection="1">
      <alignment horizontal="center" vertical="center" wrapText="1"/>
      <protection hidden="1"/>
    </xf>
    <xf numFmtId="15" fontId="139" fillId="0" borderId="9" xfId="0" applyNumberFormat="1" applyFont="1" applyBorder="1" applyAlignment="1" applyProtection="1">
      <alignment horizontal="left" vertical="top" wrapText="1"/>
      <protection locked="0"/>
    </xf>
    <xf numFmtId="15" fontId="139" fillId="0" borderId="3" xfId="0" applyNumberFormat="1" applyFont="1" applyBorder="1" applyAlignment="1" applyProtection="1">
      <alignment horizontal="left" vertical="top" wrapText="1"/>
      <protection locked="0"/>
    </xf>
    <xf numFmtId="15" fontId="139" fillId="0" borderId="10" xfId="0" applyNumberFormat="1" applyFont="1" applyBorder="1" applyAlignment="1" applyProtection="1">
      <alignment horizontal="left" vertical="top" wrapText="1"/>
      <protection locked="0"/>
    </xf>
    <xf numFmtId="0" fontId="134" fillId="4" borderId="0" xfId="0" applyFont="1" applyFill="1" applyAlignment="1" applyProtection="1">
      <alignment horizontal="center" vertical="top" wrapText="1"/>
      <protection hidden="1"/>
    </xf>
    <xf numFmtId="0" fontId="134" fillId="4" borderId="13" xfId="0" applyFont="1" applyFill="1" applyBorder="1" applyAlignment="1" applyProtection="1">
      <alignment horizontal="center" vertical="top" wrapText="1"/>
      <protection hidden="1"/>
    </xf>
    <xf numFmtId="0" fontId="33" fillId="4" borderId="12" xfId="0" applyFont="1" applyFill="1" applyBorder="1" applyAlignment="1" applyProtection="1">
      <alignment horizontal="center" vertical="center" wrapText="1"/>
      <protection hidden="1"/>
    </xf>
    <xf numFmtId="0" fontId="33" fillId="4" borderId="15" xfId="0" applyFont="1" applyFill="1" applyBorder="1" applyAlignment="1" applyProtection="1">
      <alignment horizontal="center" vertical="center" wrapText="1"/>
      <protection hidden="1"/>
    </xf>
    <xf numFmtId="0" fontId="140" fillId="19" borderId="60" xfId="0" applyFont="1" applyFill="1" applyBorder="1" applyAlignment="1" applyProtection="1">
      <alignment horizontal="left" vertical="center" wrapText="1"/>
      <protection hidden="1"/>
    </xf>
    <xf numFmtId="0" fontId="140" fillId="19" borderId="50" xfId="0" applyFont="1" applyFill="1" applyBorder="1" applyAlignment="1" applyProtection="1">
      <alignment horizontal="left" vertical="center" wrapText="1"/>
      <protection hidden="1"/>
    </xf>
    <xf numFmtId="0" fontId="140" fillId="19" borderId="61" xfId="0" applyFont="1" applyFill="1" applyBorder="1" applyAlignment="1" applyProtection="1">
      <alignment horizontal="left" vertical="center" wrapText="1"/>
      <protection hidden="1"/>
    </xf>
    <xf numFmtId="0" fontId="118" fillId="20" borderId="9" xfId="1" applyFont="1" applyFill="1" applyBorder="1" applyAlignment="1" applyProtection="1">
      <alignment horizontal="center" vertical="center" wrapText="1"/>
      <protection hidden="1"/>
    </xf>
    <xf numFmtId="0" fontId="118" fillId="20" borderId="3" xfId="1" applyFont="1" applyFill="1" applyBorder="1" applyAlignment="1" applyProtection="1">
      <alignment horizontal="center" vertical="center" wrapText="1"/>
      <protection hidden="1"/>
    </xf>
    <xf numFmtId="0" fontId="118" fillId="20" borderId="10" xfId="1" applyFont="1" applyFill="1" applyBorder="1" applyAlignment="1" applyProtection="1">
      <alignment horizontal="center" vertical="center" wrapText="1"/>
      <protection hidden="1"/>
    </xf>
    <xf numFmtId="0" fontId="33" fillId="4" borderId="5" xfId="0" applyFont="1" applyFill="1" applyBorder="1" applyAlignment="1" applyProtection="1">
      <alignment horizontal="left" vertical="center" wrapText="1"/>
      <protection hidden="1"/>
    </xf>
    <xf numFmtId="0" fontId="33" fillId="4" borderId="11" xfId="0" applyFont="1" applyFill="1" applyBorder="1" applyAlignment="1" applyProtection="1">
      <alignment horizontal="left" vertical="center" wrapText="1"/>
      <protection hidden="1"/>
    </xf>
    <xf numFmtId="0" fontId="109" fillId="4" borderId="11" xfId="0" applyFont="1" applyFill="1" applyBorder="1" applyAlignment="1" applyProtection="1">
      <alignment horizontal="left" vertical="center" wrapText="1"/>
      <protection hidden="1"/>
    </xf>
    <xf numFmtId="168" fontId="58" fillId="5" borderId="11" xfId="0" applyNumberFormat="1" applyFont="1" applyFill="1" applyBorder="1" applyAlignment="1" applyProtection="1">
      <alignment horizontal="center" vertical="center" wrapText="1"/>
      <protection hidden="1"/>
    </xf>
    <xf numFmtId="168" fontId="58" fillId="5" borderId="41" xfId="0" applyNumberFormat="1" applyFont="1" applyFill="1" applyBorder="1" applyAlignment="1" applyProtection="1">
      <alignment horizontal="center" vertical="center" wrapText="1"/>
      <protection hidden="1"/>
    </xf>
    <xf numFmtId="0" fontId="96" fillId="14" borderId="2" xfId="0" applyFont="1" applyFill="1" applyBorder="1" applyAlignment="1" applyProtection="1">
      <alignment horizontal="left" vertical="center" wrapText="1"/>
      <protection hidden="1"/>
    </xf>
    <xf numFmtId="0" fontId="96" fillId="14" borderId="0" xfId="0" applyFont="1" applyFill="1" applyAlignment="1" applyProtection="1">
      <alignment horizontal="left" vertical="center" wrapText="1"/>
      <protection hidden="1"/>
    </xf>
    <xf numFmtId="0" fontId="38" fillId="4" borderId="2" xfId="0" applyFont="1" applyFill="1" applyBorder="1" applyAlignment="1" applyProtection="1">
      <alignment horizontal="left" vertical="center" wrapText="1"/>
      <protection hidden="1"/>
    </xf>
    <xf numFmtId="0" fontId="53" fillId="14" borderId="2" xfId="0" applyFont="1" applyFill="1" applyBorder="1" applyAlignment="1" applyProtection="1">
      <alignment horizontal="left" vertical="center" wrapText="1"/>
      <protection hidden="1"/>
    </xf>
    <xf numFmtId="0" fontId="53" fillId="14" borderId="0" xfId="0" applyFont="1" applyFill="1" applyAlignment="1" applyProtection="1">
      <alignment horizontal="left" vertical="center" wrapText="1"/>
      <protection hidden="1"/>
    </xf>
    <xf numFmtId="0" fontId="53" fillId="14" borderId="13" xfId="0" applyFont="1" applyFill="1" applyBorder="1" applyAlignment="1" applyProtection="1">
      <alignment horizontal="left" vertical="center" wrapText="1"/>
      <protection hidden="1"/>
    </xf>
    <xf numFmtId="0" fontId="82" fillId="4" borderId="7" xfId="0" applyFont="1" applyFill="1" applyBorder="1" applyAlignment="1" applyProtection="1">
      <alignment horizontal="center" vertical="center" wrapText="1"/>
      <protection hidden="1"/>
    </xf>
    <xf numFmtId="15" fontId="55" fillId="4" borderId="14" xfId="1" applyNumberFormat="1" applyFont="1" applyFill="1" applyBorder="1" applyAlignment="1" applyProtection="1">
      <alignment horizontal="center" vertical="center" wrapText="1"/>
      <protection hidden="1"/>
    </xf>
    <xf numFmtId="0" fontId="48" fillId="4" borderId="7" xfId="0" applyFont="1" applyFill="1" applyBorder="1" applyAlignment="1" applyProtection="1">
      <alignment horizontal="center" vertical="center" wrapText="1"/>
      <protection hidden="1"/>
    </xf>
    <xf numFmtId="0" fontId="48" fillId="4" borderId="4" xfId="0" applyFont="1" applyFill="1" applyBorder="1" applyAlignment="1" applyProtection="1">
      <alignment horizontal="center" vertical="center" wrapText="1"/>
      <protection hidden="1"/>
    </xf>
    <xf numFmtId="0" fontId="83" fillId="4" borderId="2" xfId="0" applyFont="1" applyFill="1" applyBorder="1" applyAlignment="1" applyProtection="1">
      <alignment horizontal="left" vertical="center" wrapText="1"/>
      <protection hidden="1"/>
    </xf>
    <xf numFmtId="0" fontId="83" fillId="4" borderId="0" xfId="0" applyFont="1" applyFill="1" applyAlignment="1" applyProtection="1">
      <alignment horizontal="left" vertical="center" wrapText="1"/>
      <protection hidden="1"/>
    </xf>
    <xf numFmtId="0" fontId="83" fillId="4" borderId="13" xfId="0" applyFont="1" applyFill="1" applyBorder="1" applyAlignment="1" applyProtection="1">
      <alignment horizontal="left" vertical="center" wrapText="1"/>
      <protection hidden="1"/>
    </xf>
    <xf numFmtId="0" fontId="33" fillId="4" borderId="0" xfId="0" applyFont="1" applyFill="1" applyAlignment="1" applyProtection="1">
      <alignment horizontal="right" vertical="center" wrapText="1"/>
      <protection hidden="1"/>
    </xf>
    <xf numFmtId="0" fontId="33" fillId="4" borderId="13" xfId="0" applyFont="1" applyFill="1" applyBorder="1" applyAlignment="1" applyProtection="1">
      <alignment horizontal="right" vertical="center" wrapText="1"/>
      <protection hidden="1"/>
    </xf>
    <xf numFmtId="0" fontId="89" fillId="5" borderId="16" xfId="0" applyFont="1" applyFill="1" applyBorder="1" applyAlignment="1" applyProtection="1">
      <alignment horizontal="right" vertical="center" wrapText="1"/>
      <protection hidden="1"/>
    </xf>
    <xf numFmtId="0" fontId="89" fillId="5" borderId="14" xfId="0" applyFont="1" applyFill="1" applyBorder="1" applyAlignment="1" applyProtection="1">
      <alignment horizontal="right" vertical="center" wrapText="1"/>
      <protection hidden="1"/>
    </xf>
    <xf numFmtId="0" fontId="89" fillId="5" borderId="30" xfId="0" applyFont="1" applyFill="1" applyBorder="1" applyAlignment="1" applyProtection="1">
      <alignment horizontal="right" vertical="center" wrapText="1"/>
      <protection hidden="1"/>
    </xf>
    <xf numFmtId="15" fontId="124" fillId="0" borderId="14" xfId="0" applyNumberFormat="1" applyFont="1" applyBorder="1" applyAlignment="1" applyProtection="1">
      <alignment horizontal="center" vertical="center" wrapText="1"/>
      <protection hidden="1"/>
    </xf>
    <xf numFmtId="15" fontId="29" fillId="0" borderId="9" xfId="1" applyNumberFormat="1" applyFont="1" applyFill="1" applyBorder="1" applyAlignment="1" applyProtection="1">
      <alignment horizontal="center" vertical="center" wrapText="1"/>
      <protection locked="0"/>
    </xf>
    <xf numFmtId="15" fontId="29" fillId="0" borderId="10" xfId="1" applyNumberFormat="1" applyFont="1" applyFill="1" applyBorder="1" applyAlignment="1" applyProtection="1">
      <alignment horizontal="center" vertical="center" wrapText="1"/>
      <protection locked="0"/>
    </xf>
    <xf numFmtId="0" fontId="33" fillId="17" borderId="2" xfId="0" applyFont="1" applyFill="1" applyBorder="1" applyAlignment="1" applyProtection="1">
      <alignment horizontal="left" vertical="center" wrapText="1"/>
      <protection hidden="1"/>
    </xf>
    <xf numFmtId="0" fontId="33" fillId="17" borderId="0" xfId="0" applyFont="1" applyFill="1" applyAlignment="1" applyProtection="1">
      <alignment horizontal="left" vertical="center" wrapText="1"/>
      <protection hidden="1"/>
    </xf>
    <xf numFmtId="0" fontId="33" fillId="17" borderId="13" xfId="0" applyFont="1" applyFill="1" applyBorder="1" applyAlignment="1" applyProtection="1">
      <alignment horizontal="left" vertical="center" wrapText="1"/>
      <protection hidden="1"/>
    </xf>
    <xf numFmtId="0" fontId="76" fillId="0" borderId="9" xfId="0" applyFont="1" applyBorder="1" applyAlignment="1" applyProtection="1">
      <alignment horizontal="left" vertical="top" wrapText="1"/>
      <protection locked="0"/>
    </xf>
    <xf numFmtId="0" fontId="76" fillId="0" borderId="3" xfId="0" applyFont="1" applyBorder="1" applyAlignment="1" applyProtection="1">
      <alignment horizontal="left" vertical="top" wrapText="1"/>
      <protection locked="0"/>
    </xf>
    <xf numFmtId="0" fontId="76" fillId="0" borderId="10" xfId="0" applyFont="1" applyBorder="1" applyAlignment="1" applyProtection="1">
      <alignment horizontal="left" vertical="top" wrapText="1"/>
      <protection locked="0"/>
    </xf>
    <xf numFmtId="15" fontId="44" fillId="4" borderId="43" xfId="0" applyNumberFormat="1" applyFont="1" applyFill="1" applyBorder="1" applyAlignment="1" applyProtection="1">
      <alignment horizontal="left" vertical="center" wrapText="1"/>
      <protection hidden="1"/>
    </xf>
    <xf numFmtId="15" fontId="44" fillId="4" borderId="64" xfId="0" applyNumberFormat="1" applyFont="1" applyFill="1" applyBorder="1" applyAlignment="1" applyProtection="1">
      <alignment horizontal="left" vertical="center" wrapText="1"/>
      <protection hidden="1"/>
    </xf>
    <xf numFmtId="0" fontId="145" fillId="4" borderId="2" xfId="0" applyFont="1" applyFill="1" applyBorder="1" applyAlignment="1">
      <alignment horizontal="left" vertical="center" wrapText="1"/>
    </xf>
    <xf numFmtId="0" fontId="145" fillId="4" borderId="0" xfId="0" applyFont="1" applyFill="1" applyAlignment="1">
      <alignment horizontal="left" vertical="center" wrapText="1"/>
    </xf>
    <xf numFmtId="15" fontId="114" fillId="4" borderId="2" xfId="0" applyNumberFormat="1" applyFont="1" applyFill="1" applyBorder="1" applyAlignment="1" applyProtection="1">
      <alignment horizontal="left" vertical="center" wrapText="1"/>
      <protection hidden="1"/>
    </xf>
    <xf numFmtId="15" fontId="114" fillId="4" borderId="0" xfId="0" applyNumberFormat="1" applyFont="1" applyFill="1" applyAlignment="1" applyProtection="1">
      <alignment horizontal="left" vertical="center" wrapText="1"/>
      <protection hidden="1"/>
    </xf>
    <xf numFmtId="15" fontId="114" fillId="4" borderId="13" xfId="0" applyNumberFormat="1" applyFont="1" applyFill="1" applyBorder="1" applyAlignment="1" applyProtection="1">
      <alignment horizontal="left" vertical="center" wrapText="1"/>
      <protection hidden="1"/>
    </xf>
    <xf numFmtId="0" fontId="114" fillId="22" borderId="9" xfId="0" applyFont="1" applyFill="1" applyBorder="1" applyAlignment="1" applyProtection="1">
      <alignment horizontal="left" vertical="center" wrapText="1"/>
      <protection hidden="1"/>
    </xf>
    <xf numFmtId="0" fontId="114" fillId="22" borderId="3" xfId="0" applyFont="1" applyFill="1" applyBorder="1" applyAlignment="1" applyProtection="1">
      <alignment horizontal="left" vertical="center" wrapText="1"/>
      <protection hidden="1"/>
    </xf>
    <xf numFmtId="0" fontId="114" fillId="22" borderId="10" xfId="0" applyFont="1" applyFill="1" applyBorder="1" applyAlignment="1" applyProtection="1">
      <alignment horizontal="left" vertical="center" wrapText="1"/>
      <protection hidden="1"/>
    </xf>
    <xf numFmtId="0" fontId="115" fillId="4" borderId="2" xfId="0" applyFont="1" applyFill="1" applyBorder="1" applyAlignment="1" applyProtection="1">
      <alignment horizontal="left" vertical="center" wrapText="1"/>
      <protection hidden="1"/>
    </xf>
    <xf numFmtId="0" fontId="115" fillId="4" borderId="0" xfId="0" applyFont="1" applyFill="1" applyAlignment="1" applyProtection="1">
      <alignment horizontal="left" vertical="center" wrapText="1"/>
      <protection hidden="1"/>
    </xf>
    <xf numFmtId="0" fontId="67" fillId="4" borderId="22" xfId="1" applyFont="1" applyFill="1" applyBorder="1" applyAlignment="1" applyProtection="1">
      <alignment horizontal="center" vertical="center" wrapText="1"/>
      <protection hidden="1"/>
    </xf>
    <xf numFmtId="0" fontId="67" fillId="4" borderId="23" xfId="1" applyFont="1" applyFill="1" applyBorder="1" applyAlignment="1" applyProtection="1">
      <alignment horizontal="center" vertical="center" wrapText="1"/>
      <protection hidden="1"/>
    </xf>
    <xf numFmtId="0" fontId="33" fillId="4" borderId="2" xfId="1" applyFont="1" applyFill="1" applyBorder="1" applyAlignment="1" applyProtection="1">
      <alignment horizontal="left" vertical="center" wrapText="1"/>
      <protection hidden="1"/>
    </xf>
    <xf numFmtId="0" fontId="33" fillId="4" borderId="0" xfId="1" applyFont="1" applyFill="1" applyBorder="1" applyAlignment="1" applyProtection="1">
      <alignment horizontal="left" vertical="center" wrapText="1"/>
      <protection hidden="1"/>
    </xf>
    <xf numFmtId="0" fontId="82" fillId="4" borderId="4" xfId="0" applyFont="1" applyFill="1" applyBorder="1" applyAlignment="1" applyProtection="1">
      <alignment horizontal="center" vertical="center" wrapText="1"/>
      <protection hidden="1"/>
    </xf>
    <xf numFmtId="0" fontId="57" fillId="4" borderId="16" xfId="0" applyFont="1" applyFill="1" applyBorder="1" applyAlignment="1" applyProtection="1">
      <alignment horizontal="left" vertical="center" wrapText="1"/>
      <protection hidden="1"/>
    </xf>
    <xf numFmtId="0" fontId="57" fillId="4" borderId="14" xfId="0" applyFont="1" applyFill="1" applyBorder="1" applyAlignment="1" applyProtection="1">
      <alignment horizontal="left" vertical="center" wrapText="1"/>
      <protection hidden="1"/>
    </xf>
    <xf numFmtId="0" fontId="57" fillId="4" borderId="15" xfId="0" applyFont="1" applyFill="1" applyBorder="1" applyAlignment="1" applyProtection="1">
      <alignment horizontal="left" vertical="center" wrapText="1"/>
      <protection hidden="1"/>
    </xf>
    <xf numFmtId="166" fontId="53" fillId="0" borderId="9" xfId="0" applyNumberFormat="1" applyFont="1" applyBorder="1" applyAlignment="1" applyProtection="1">
      <alignment horizontal="left" vertical="center" wrapText="1"/>
      <protection locked="0"/>
    </xf>
    <xf numFmtId="166" fontId="53" fillId="0" borderId="10" xfId="0" applyNumberFormat="1" applyFont="1" applyBorder="1" applyAlignment="1" applyProtection="1">
      <alignment horizontal="left" vertical="center" wrapText="1"/>
      <protection locked="0"/>
    </xf>
    <xf numFmtId="0" fontId="145" fillId="4" borderId="0" xfId="0" applyFont="1" applyFill="1" applyAlignment="1" applyProtection="1">
      <alignment horizontal="left" vertical="center" wrapText="1"/>
      <protection hidden="1"/>
    </xf>
    <xf numFmtId="15" fontId="126" fillId="4" borderId="9" xfId="0" applyNumberFormat="1" applyFont="1" applyFill="1" applyBorder="1" applyAlignment="1" applyProtection="1">
      <alignment horizontal="left" vertical="center" wrapText="1"/>
      <protection hidden="1"/>
    </xf>
    <xf numFmtId="15" fontId="126" fillId="4" borderId="3" xfId="0" applyNumberFormat="1" applyFont="1" applyFill="1" applyBorder="1" applyAlignment="1" applyProtection="1">
      <alignment horizontal="left" vertical="center" wrapText="1"/>
      <protection hidden="1"/>
    </xf>
    <xf numFmtId="15" fontId="126" fillId="4" borderId="10" xfId="0" applyNumberFormat="1" applyFont="1" applyFill="1" applyBorder="1" applyAlignment="1" applyProtection="1">
      <alignment horizontal="left" vertical="center" wrapText="1"/>
      <protection hidden="1"/>
    </xf>
    <xf numFmtId="0" fontId="55" fillId="4" borderId="14" xfId="1" applyFont="1" applyFill="1" applyBorder="1" applyAlignment="1">
      <alignment horizontal="center" vertical="center" wrapText="1"/>
    </xf>
    <xf numFmtId="0" fontId="89" fillId="3" borderId="2" xfId="0" applyFont="1" applyFill="1" applyBorder="1" applyAlignment="1">
      <alignment horizontal="center" vertical="center" wrapText="1"/>
    </xf>
    <xf numFmtId="0" fontId="89" fillId="3" borderId="0" xfId="0" applyFont="1" applyFill="1" applyAlignment="1">
      <alignment horizontal="center" vertical="center" wrapText="1"/>
    </xf>
    <xf numFmtId="0" fontId="89" fillId="3" borderId="13" xfId="0" applyFont="1" applyFill="1" applyBorder="1" applyAlignment="1">
      <alignment horizontal="center" vertical="center" wrapText="1"/>
    </xf>
    <xf numFmtId="0" fontId="29" fillId="0" borderId="2" xfId="0" applyFont="1" applyBorder="1" applyAlignment="1">
      <alignment horizontal="left" vertical="center" wrapText="1"/>
    </xf>
    <xf numFmtId="0" fontId="29" fillId="0" borderId="0" xfId="0" applyFont="1" applyAlignment="1">
      <alignment horizontal="left" vertical="center" wrapText="1"/>
    </xf>
    <xf numFmtId="0" fontId="29" fillId="0" borderId="13" xfId="0" applyFont="1" applyBorder="1" applyAlignment="1">
      <alignment horizontal="left" vertical="center" wrapText="1"/>
    </xf>
    <xf numFmtId="0" fontId="102" fillId="0" borderId="0" xfId="1" applyFont="1" applyFill="1" applyBorder="1" applyAlignment="1" applyProtection="1">
      <alignment horizontal="left" vertical="center" wrapText="1"/>
    </xf>
    <xf numFmtId="0" fontId="102" fillId="0" borderId="13" xfId="1" applyFont="1" applyFill="1" applyBorder="1" applyAlignment="1" applyProtection="1">
      <alignment horizontal="left" vertical="center" wrapText="1"/>
    </xf>
    <xf numFmtId="0" fontId="103" fillId="0" borderId="51" xfId="0" applyFont="1" applyBorder="1" applyAlignment="1">
      <alignment horizontal="left" vertical="center" wrapText="1"/>
    </xf>
    <xf numFmtId="0" fontId="103" fillId="0" borderId="49" xfId="0" applyFont="1" applyBorder="1" applyAlignment="1">
      <alignment horizontal="left" vertical="center" wrapText="1"/>
    </xf>
    <xf numFmtId="0" fontId="103" fillId="0" borderId="52" xfId="0" applyFont="1" applyBorder="1" applyAlignment="1">
      <alignment horizontal="left" vertical="center" wrapText="1"/>
    </xf>
    <xf numFmtId="0" fontId="103" fillId="0" borderId="47" xfId="0" applyFont="1" applyBorder="1" applyAlignment="1">
      <alignment horizontal="left" vertical="center"/>
    </xf>
    <xf numFmtId="0" fontId="103" fillId="0" borderId="4" xfId="0" applyFont="1" applyBorder="1" applyAlignment="1">
      <alignment horizontal="left" vertical="center"/>
    </xf>
    <xf numFmtId="0" fontId="103" fillId="0" borderId="48" xfId="0" applyFont="1" applyBorder="1" applyAlignment="1">
      <alignment horizontal="left" vertical="center"/>
    </xf>
    <xf numFmtId="0" fontId="53" fillId="0" borderId="53" xfId="0" applyFont="1" applyBorder="1" applyAlignment="1">
      <alignment horizontal="left" vertical="center" wrapText="1"/>
    </xf>
    <xf numFmtId="0" fontId="53" fillId="0" borderId="50" xfId="0" applyFont="1" applyBorder="1" applyAlignment="1">
      <alignment horizontal="left" vertical="center" wrapText="1"/>
    </xf>
    <xf numFmtId="0" fontId="102" fillId="0" borderId="50" xfId="1" applyFont="1" applyFill="1" applyBorder="1" applyAlignment="1" applyProtection="1">
      <alignment horizontal="center" vertical="center" wrapText="1"/>
    </xf>
    <xf numFmtId="0" fontId="102" fillId="0" borderId="54" xfId="1" applyFont="1" applyFill="1" applyBorder="1" applyAlignment="1" applyProtection="1">
      <alignment horizontal="center" vertical="center" wrapText="1"/>
    </xf>
    <xf numFmtId="0" fontId="105" fillId="0" borderId="2" xfId="1" applyFont="1" applyFill="1" applyBorder="1" applyAlignment="1">
      <alignment vertical="center" wrapText="1"/>
    </xf>
    <xf numFmtId="0" fontId="105" fillId="0" borderId="0" xfId="1" applyFont="1" applyFill="1" applyBorder="1" applyAlignment="1">
      <alignment vertical="center" wrapText="1"/>
    </xf>
    <xf numFmtId="0" fontId="105" fillId="0" borderId="13" xfId="1" applyFont="1" applyFill="1" applyBorder="1" applyAlignment="1">
      <alignment vertical="center" wrapText="1"/>
    </xf>
    <xf numFmtId="0" fontId="102" fillId="0" borderId="0" xfId="1" applyFont="1" applyFill="1" applyBorder="1" applyAlignment="1">
      <alignment horizontal="left" vertical="center" wrapText="1"/>
    </xf>
    <xf numFmtId="0" fontId="102" fillId="0" borderId="13" xfId="1" applyFont="1" applyFill="1" applyBorder="1" applyAlignment="1">
      <alignment horizontal="left" vertical="center" wrapText="1"/>
    </xf>
    <xf numFmtId="0" fontId="53" fillId="0" borderId="2" xfId="0" applyFont="1" applyBorder="1" applyAlignment="1" applyProtection="1">
      <alignment horizontal="left" vertical="top" wrapText="1"/>
      <protection hidden="1"/>
    </xf>
    <xf numFmtId="0" fontId="53" fillId="0" borderId="0" xfId="0" applyFont="1" applyAlignment="1" applyProtection="1">
      <alignment horizontal="left" vertical="top" wrapText="1"/>
      <protection hidden="1"/>
    </xf>
    <xf numFmtId="0" fontId="53" fillId="0" borderId="13" xfId="0" applyFont="1" applyBorder="1" applyAlignment="1" applyProtection="1">
      <alignment horizontal="left" vertical="top" wrapText="1"/>
      <protection hidden="1"/>
    </xf>
    <xf numFmtId="0" fontId="53" fillId="0" borderId="2" xfId="0" applyFont="1" applyBorder="1" applyAlignment="1">
      <alignment horizontal="left" vertical="center" wrapText="1"/>
    </xf>
    <xf numFmtId="0" fontId="53" fillId="0" borderId="0" xfId="0" applyFont="1" applyAlignment="1">
      <alignment horizontal="left" vertical="center" wrapText="1"/>
    </xf>
    <xf numFmtId="0" fontId="102" fillId="0" borderId="0" xfId="1" applyFont="1" applyBorder="1" applyAlignment="1">
      <alignment horizontal="left" vertical="center" wrapText="1"/>
    </xf>
    <xf numFmtId="0" fontId="102" fillId="0" borderId="13" xfId="1" applyFont="1" applyBorder="1" applyAlignment="1">
      <alignment horizontal="left" vertical="center" wrapText="1"/>
    </xf>
    <xf numFmtId="0" fontId="102" fillId="0" borderId="50" xfId="1" applyFont="1" applyFill="1" applyBorder="1" applyAlignment="1" applyProtection="1">
      <alignment horizontal="left" vertical="center" wrapText="1"/>
    </xf>
    <xf numFmtId="0" fontId="102" fillId="0" borderId="54" xfId="1" applyFont="1" applyFill="1" applyBorder="1" applyAlignment="1" applyProtection="1">
      <alignment horizontal="left" vertical="center" wrapText="1"/>
    </xf>
    <xf numFmtId="0" fontId="89" fillId="3" borderId="5" xfId="0" applyFont="1" applyFill="1" applyBorder="1" applyAlignment="1">
      <alignment horizontal="center" vertical="center" wrapText="1"/>
    </xf>
    <xf numFmtId="0" fontId="89" fillId="3" borderId="11" xfId="0" applyFont="1" applyFill="1" applyBorder="1" applyAlignment="1">
      <alignment horizontal="center" vertical="center" wrapText="1"/>
    </xf>
    <xf numFmtId="0" fontId="89" fillId="3" borderId="12" xfId="0" applyFont="1" applyFill="1" applyBorder="1" applyAlignment="1">
      <alignment horizontal="center" vertical="center" wrapText="1"/>
    </xf>
    <xf numFmtId="0" fontId="42" fillId="0" borderId="2" xfId="1" applyFont="1" applyFill="1" applyBorder="1" applyAlignment="1" applyProtection="1">
      <alignment horizontal="center" vertical="center" wrapText="1"/>
    </xf>
    <xf numFmtId="0" fontId="42" fillId="0" borderId="0" xfId="1" applyFont="1" applyFill="1" applyBorder="1" applyAlignment="1" applyProtection="1">
      <alignment horizontal="center" vertical="center" wrapText="1"/>
    </xf>
    <xf numFmtId="0" fontId="29" fillId="0" borderId="53" xfId="0" applyFont="1" applyBorder="1" applyAlignment="1">
      <alignment horizontal="left" vertical="center" wrapText="1"/>
    </xf>
    <xf numFmtId="0" fontId="29" fillId="0" borderId="50" xfId="0" applyFont="1" applyBorder="1" applyAlignment="1">
      <alignment horizontal="left" vertical="center" wrapText="1"/>
    </xf>
    <xf numFmtId="0" fontId="53" fillId="0" borderId="0" xfId="0" applyFont="1" applyAlignment="1">
      <alignment horizontal="center" vertical="center" wrapText="1"/>
    </xf>
    <xf numFmtId="0" fontId="53" fillId="0" borderId="13" xfId="0" applyFont="1" applyBorder="1" applyAlignment="1">
      <alignment horizontal="center" vertical="center" wrapText="1"/>
    </xf>
    <xf numFmtId="0" fontId="53" fillId="0" borderId="2" xfId="0" applyFont="1" applyBorder="1" applyAlignment="1">
      <alignment horizontal="center" vertical="center" wrapText="1"/>
    </xf>
    <xf numFmtId="0" fontId="29" fillId="0" borderId="2" xfId="0" applyFont="1" applyBorder="1" applyAlignment="1">
      <alignment vertical="center" wrapText="1"/>
    </xf>
    <xf numFmtId="0" fontId="29" fillId="0" borderId="0" xfId="0" applyFont="1" applyAlignment="1">
      <alignment vertical="center" wrapText="1"/>
    </xf>
    <xf numFmtId="0" fontId="79" fillId="0" borderId="2" xfId="0" applyFont="1" applyBorder="1" applyAlignment="1">
      <alignment vertical="center" wrapText="1"/>
    </xf>
    <xf numFmtId="0" fontId="79" fillId="0" borderId="0" xfId="0" applyFont="1" applyAlignment="1">
      <alignment vertical="center" wrapText="1"/>
    </xf>
    <xf numFmtId="0" fontId="79" fillId="0" borderId="0" xfId="0" applyFont="1" applyAlignment="1">
      <alignment horizontal="left" vertical="center" wrapText="1"/>
    </xf>
    <xf numFmtId="0" fontId="79" fillId="0" borderId="13" xfId="0" applyFont="1" applyBorder="1" applyAlignment="1">
      <alignment horizontal="left" vertical="center" wrapText="1"/>
    </xf>
    <xf numFmtId="0" fontId="29" fillId="0" borderId="0" xfId="0" applyFont="1" applyAlignment="1">
      <alignment horizontal="left" vertical="top" wrapText="1"/>
    </xf>
    <xf numFmtId="0" fontId="29" fillId="0" borderId="13" xfId="0" applyFont="1" applyBorder="1" applyAlignment="1">
      <alignment horizontal="left" vertical="top" wrapText="1"/>
    </xf>
    <xf numFmtId="0" fontId="104" fillId="0" borderId="2" xfId="0" applyFont="1" applyBorder="1" applyAlignment="1">
      <alignment horizontal="left" vertical="top" wrapText="1"/>
    </xf>
    <xf numFmtId="0" fontId="103" fillId="0" borderId="0" xfId="0" applyFont="1" applyAlignment="1">
      <alignment horizontal="left" vertical="top" wrapText="1"/>
    </xf>
    <xf numFmtId="0" fontId="103" fillId="0" borderId="13" xfId="0" applyFont="1" applyBorder="1" applyAlignment="1">
      <alignment horizontal="left" vertical="top" wrapText="1"/>
    </xf>
    <xf numFmtId="0" fontId="42" fillId="4" borderId="11" xfId="1" quotePrefix="1" applyFont="1" applyFill="1" applyBorder="1" applyAlignment="1" applyProtection="1">
      <alignment horizontal="center" vertical="center"/>
      <protection hidden="1"/>
    </xf>
    <xf numFmtId="0" fontId="42" fillId="4" borderId="12" xfId="1" quotePrefix="1" applyFont="1" applyFill="1" applyBorder="1" applyAlignment="1" applyProtection="1">
      <alignment horizontal="center" vertical="center"/>
      <protection hidden="1"/>
    </xf>
    <xf numFmtId="0" fontId="103" fillId="0" borderId="16" xfId="0" applyFont="1" applyBorder="1" applyAlignment="1">
      <alignment horizontal="left" vertical="center"/>
    </xf>
    <xf numFmtId="0" fontId="103" fillId="0" borderId="14" xfId="0" applyFont="1" applyBorder="1" applyAlignment="1">
      <alignment horizontal="left" vertical="center"/>
    </xf>
    <xf numFmtId="0" fontId="103" fillId="0" borderId="15" xfId="0" applyFont="1" applyBorder="1" applyAlignment="1">
      <alignment horizontal="left" vertical="center"/>
    </xf>
    <xf numFmtId="0" fontId="103" fillId="0" borderId="2" xfId="0" applyFont="1" applyBorder="1" applyAlignment="1">
      <alignment horizontal="left" vertical="center" wrapText="1"/>
    </xf>
    <xf numFmtId="0" fontId="103" fillId="0" borderId="0" xfId="0" applyFont="1" applyAlignment="1">
      <alignment horizontal="left" vertical="center" wrapText="1"/>
    </xf>
    <xf numFmtId="0" fontId="103" fillId="0" borderId="13" xfId="0" applyFont="1" applyBorder="1" applyAlignment="1">
      <alignment horizontal="left" vertical="center" wrapText="1"/>
    </xf>
    <xf numFmtId="0" fontId="42" fillId="0" borderId="13" xfId="1" applyFont="1" applyFill="1" applyBorder="1" applyAlignment="1" applyProtection="1">
      <alignment horizontal="center" vertical="center" wrapText="1"/>
    </xf>
    <xf numFmtId="0" fontId="103" fillId="0" borderId="47" xfId="0" applyFont="1" applyBorder="1" applyAlignment="1">
      <alignment horizontal="left" vertical="center" wrapText="1"/>
    </xf>
    <xf numFmtId="0" fontId="103" fillId="0" borderId="4" xfId="0" applyFont="1" applyBorder="1" applyAlignment="1">
      <alignment horizontal="left" vertical="center" wrapText="1"/>
    </xf>
    <xf numFmtId="0" fontId="103" fillId="0" borderId="48" xfId="0" applyFont="1" applyBorder="1" applyAlignment="1">
      <alignment horizontal="left" vertical="center" wrapText="1"/>
    </xf>
    <xf numFmtId="0" fontId="103" fillId="0" borderId="2" xfId="0" applyFont="1" applyBorder="1" applyAlignment="1">
      <alignment horizontal="left" vertical="center"/>
    </xf>
    <xf numFmtId="0" fontId="103" fillId="0" borderId="0" xfId="0" applyFont="1" applyAlignment="1">
      <alignment horizontal="left" vertical="center"/>
    </xf>
    <xf numFmtId="0" fontId="103" fillId="0" borderId="13" xfId="0" applyFont="1" applyBorder="1" applyAlignment="1">
      <alignment horizontal="left" vertical="center"/>
    </xf>
    <xf numFmtId="0" fontId="152" fillId="0" borderId="0" xfId="1" applyFont="1" applyBorder="1" applyAlignment="1" applyProtection="1">
      <alignment horizontal="left" vertical="center" wrapText="1"/>
      <protection hidden="1"/>
    </xf>
    <xf numFmtId="0" fontId="152" fillId="0" borderId="13" xfId="1" applyFont="1" applyBorder="1" applyAlignment="1" applyProtection="1">
      <alignment horizontal="left" vertical="center" wrapText="1"/>
      <protection hidden="1"/>
    </xf>
    <xf numFmtId="0" fontId="53" fillId="0" borderId="2" xfId="0" applyFont="1" applyBorder="1" applyAlignment="1" applyProtection="1">
      <alignment horizontal="left" vertical="center" wrapText="1"/>
      <protection hidden="1"/>
    </xf>
    <xf numFmtId="0" fontId="53" fillId="0" borderId="0" xfId="0" applyFont="1" applyAlignment="1" applyProtection="1">
      <alignment horizontal="left" vertical="center" wrapText="1"/>
      <protection hidden="1"/>
    </xf>
    <xf numFmtId="0" fontId="53" fillId="0" borderId="13" xfId="0" applyFont="1" applyBorder="1" applyAlignment="1" applyProtection="1">
      <alignment horizontal="left" vertical="center" wrapText="1"/>
      <protection hidden="1"/>
    </xf>
    <xf numFmtId="0" fontId="89" fillId="3" borderId="58" xfId="10" applyFont="1" applyFill="1" applyBorder="1" applyAlignment="1" applyProtection="1">
      <alignment horizontal="center" vertical="center" wrapText="1"/>
      <protection hidden="1"/>
    </xf>
    <xf numFmtId="0" fontId="89" fillId="3" borderId="42" xfId="10" applyFont="1" applyFill="1" applyAlignment="1" applyProtection="1">
      <alignment horizontal="center" vertical="center" wrapText="1"/>
      <protection hidden="1"/>
    </xf>
    <xf numFmtId="0" fontId="89" fillId="3" borderId="59" xfId="10" applyFont="1" applyFill="1" applyBorder="1" applyAlignment="1" applyProtection="1">
      <alignment horizontal="center" vertical="center" wrapText="1"/>
      <protection hidden="1"/>
    </xf>
    <xf numFmtId="0" fontId="29" fillId="0" borderId="2" xfId="1" applyFont="1" applyBorder="1" applyAlignment="1" applyProtection="1">
      <alignment horizontal="left" vertical="center" wrapText="1"/>
      <protection hidden="1"/>
    </xf>
    <xf numFmtId="0" fontId="110" fillId="0" borderId="0" xfId="1" applyFont="1" applyBorder="1" applyAlignment="1" applyProtection="1">
      <alignment horizontal="left" vertical="center"/>
      <protection hidden="1"/>
    </xf>
    <xf numFmtId="0" fontId="110" fillId="0" borderId="13" xfId="1" applyFont="1" applyBorder="1" applyAlignment="1" applyProtection="1">
      <alignment horizontal="left" vertical="center"/>
      <protection hidden="1"/>
    </xf>
    <xf numFmtId="0" fontId="29" fillId="0" borderId="2" xfId="0" applyFont="1" applyBorder="1" applyAlignment="1" applyProtection="1">
      <alignment horizontal="left" vertical="center" wrapText="1"/>
      <protection hidden="1"/>
    </xf>
    <xf numFmtId="0" fontId="29" fillId="0" borderId="0" xfId="0" applyFont="1" applyAlignment="1" applyProtection="1">
      <alignment horizontal="left" vertical="center" wrapText="1"/>
      <protection hidden="1"/>
    </xf>
    <xf numFmtId="0" fontId="29" fillId="0" borderId="13" xfId="0" applyFont="1" applyBorder="1" applyAlignment="1" applyProtection="1">
      <alignment horizontal="left" vertical="center" wrapText="1"/>
      <protection hidden="1"/>
    </xf>
    <xf numFmtId="0" fontId="76" fillId="0" borderId="2" xfId="0" applyFont="1" applyBorder="1" applyAlignment="1" applyProtection="1">
      <alignment horizontal="left" vertical="center" wrapText="1"/>
      <protection hidden="1"/>
    </xf>
    <xf numFmtId="0" fontId="76" fillId="0" borderId="0" xfId="0" applyFont="1" applyAlignment="1" applyProtection="1">
      <alignment horizontal="left" vertical="center" wrapText="1"/>
      <protection hidden="1"/>
    </xf>
    <xf numFmtId="0" fontId="76" fillId="0" borderId="13" xfId="0" applyFont="1" applyBorder="1" applyAlignment="1" applyProtection="1">
      <alignment horizontal="left" vertical="center" wrapText="1"/>
      <protection hidden="1"/>
    </xf>
    <xf numFmtId="0" fontId="52" fillId="0" borderId="2" xfId="0" applyFont="1" applyBorder="1" applyAlignment="1" applyProtection="1">
      <alignment horizontal="left" vertical="center" wrapText="1"/>
      <protection hidden="1"/>
    </xf>
    <xf numFmtId="0" fontId="52" fillId="0" borderId="0" xfId="0" applyFont="1" applyAlignment="1" applyProtection="1">
      <alignment horizontal="left" vertical="center" wrapText="1"/>
      <protection hidden="1"/>
    </xf>
    <xf numFmtId="0" fontId="52" fillId="0" borderId="13" xfId="0" applyFont="1" applyBorder="1" applyAlignment="1" applyProtection="1">
      <alignment horizontal="left" vertical="center" wrapText="1"/>
      <protection hidden="1"/>
    </xf>
    <xf numFmtId="0" fontId="102" fillId="0" borderId="2" xfId="1" applyFont="1" applyBorder="1" applyAlignment="1" applyProtection="1">
      <alignment horizontal="center" vertical="center"/>
      <protection hidden="1"/>
    </xf>
    <xf numFmtId="0" fontId="102" fillId="0" borderId="0" xfId="1" applyFont="1" applyBorder="1" applyAlignment="1" applyProtection="1">
      <alignment horizontal="center" vertical="center"/>
      <protection hidden="1"/>
    </xf>
    <xf numFmtId="0" fontId="89" fillId="3" borderId="55" xfId="10" applyFont="1" applyFill="1" applyBorder="1" applyAlignment="1" applyProtection="1">
      <alignment horizontal="center" vertical="center" wrapText="1"/>
      <protection hidden="1"/>
    </xf>
    <xf numFmtId="0" fontId="89" fillId="3" borderId="56" xfId="10" applyFont="1" applyFill="1" applyBorder="1" applyAlignment="1" applyProtection="1">
      <alignment horizontal="center" vertical="center" wrapText="1"/>
      <protection hidden="1"/>
    </xf>
    <xf numFmtId="0" fontId="89" fillId="3" borderId="57" xfId="10" applyFont="1" applyFill="1" applyBorder="1" applyAlignment="1" applyProtection="1">
      <alignment horizontal="center" vertical="center" wrapText="1"/>
      <protection hidden="1"/>
    </xf>
    <xf numFmtId="0" fontId="102" fillId="0" borderId="13" xfId="1" applyFont="1" applyBorder="1" applyAlignment="1" applyProtection="1">
      <alignment horizontal="center" vertical="center"/>
      <protection hidden="1"/>
    </xf>
    <xf numFmtId="0" fontId="102" fillId="0" borderId="2" xfId="1" applyFont="1" applyBorder="1" applyAlignment="1" applyProtection="1">
      <alignment horizontal="left" vertical="center" wrapText="1"/>
      <protection hidden="1"/>
    </xf>
    <xf numFmtId="0" fontId="102" fillId="0" borderId="0" xfId="1" applyFont="1" applyBorder="1" applyAlignment="1" applyProtection="1">
      <alignment horizontal="left" vertical="center" wrapText="1"/>
      <protection hidden="1"/>
    </xf>
    <xf numFmtId="0" fontId="102" fillId="0" borderId="13" xfId="1" applyFont="1" applyBorder="1" applyAlignment="1" applyProtection="1">
      <alignment horizontal="left" vertical="center" wrapText="1"/>
      <protection hidden="1"/>
    </xf>
    <xf numFmtId="0" fontId="102" fillId="0" borderId="2" xfId="1" applyFont="1" applyBorder="1" applyAlignment="1" applyProtection="1">
      <alignment horizontal="left" vertical="center"/>
      <protection hidden="1"/>
    </xf>
    <xf numFmtId="0" fontId="102" fillId="0" borderId="0" xfId="1" applyFont="1" applyBorder="1" applyAlignment="1" applyProtection="1">
      <alignment horizontal="left" vertical="center"/>
      <protection hidden="1"/>
    </xf>
    <xf numFmtId="0" fontId="102" fillId="0" borderId="13" xfId="1" applyFont="1" applyBorder="1" applyAlignment="1" applyProtection="1">
      <alignment horizontal="left" vertical="center"/>
      <protection hidden="1"/>
    </xf>
    <xf numFmtId="0" fontId="102" fillId="0" borderId="0" xfId="1" applyFont="1" applyBorder="1" applyAlignment="1" applyProtection="1">
      <alignment horizontal="center" vertical="center" wrapText="1"/>
      <protection hidden="1"/>
    </xf>
    <xf numFmtId="0" fontId="102" fillId="0" borderId="13" xfId="1" applyFont="1" applyBorder="1" applyAlignment="1" applyProtection="1">
      <alignment horizontal="center" vertical="center" wrapText="1"/>
      <protection hidden="1"/>
    </xf>
    <xf numFmtId="0" fontId="79" fillId="4" borderId="47" xfId="0" applyFont="1" applyFill="1" applyBorder="1" applyAlignment="1" applyProtection="1">
      <alignment vertical="center" wrapText="1"/>
      <protection hidden="1"/>
    </xf>
    <xf numFmtId="0" fontId="79" fillId="4" borderId="4" xfId="0" applyFont="1" applyFill="1" applyBorder="1" applyAlignment="1" applyProtection="1">
      <alignment vertical="center" wrapText="1"/>
      <protection hidden="1"/>
    </xf>
    <xf numFmtId="0" fontId="53" fillId="0" borderId="47" xfId="0" applyFont="1" applyBorder="1" applyAlignment="1" applyProtection="1">
      <alignment vertical="center" wrapText="1"/>
      <protection hidden="1"/>
    </xf>
    <xf numFmtId="0" fontId="53" fillId="0" borderId="4" xfId="0" applyFont="1" applyBorder="1" applyAlignment="1" applyProtection="1">
      <alignment vertical="center" wrapText="1"/>
      <protection hidden="1"/>
    </xf>
    <xf numFmtId="0" fontId="53" fillId="0" borderId="19" xfId="0" applyFont="1" applyBorder="1" applyAlignment="1" applyProtection="1">
      <alignment vertical="center" wrapText="1"/>
      <protection hidden="1"/>
    </xf>
    <xf numFmtId="0" fontId="53" fillId="0" borderId="20" xfId="0" applyFont="1" applyBorder="1" applyAlignment="1" applyProtection="1">
      <alignment vertical="center" wrapText="1"/>
      <protection hidden="1"/>
    </xf>
    <xf numFmtId="0" fontId="79" fillId="4" borderId="48" xfId="0" applyFont="1" applyFill="1" applyBorder="1" applyAlignment="1" applyProtection="1">
      <alignment vertical="center" wrapText="1"/>
      <protection hidden="1"/>
    </xf>
    <xf numFmtId="0" fontId="53" fillId="0" borderId="48" xfId="0" applyFont="1" applyBorder="1" applyAlignment="1" applyProtection="1">
      <alignment vertical="center" wrapText="1"/>
      <protection hidden="1"/>
    </xf>
    <xf numFmtId="0" fontId="53" fillId="0" borderId="21" xfId="0" applyFont="1" applyBorder="1" applyAlignment="1" applyProtection="1">
      <alignment vertical="center" wrapText="1"/>
      <protection hidden="1"/>
    </xf>
    <xf numFmtId="0" fontId="118" fillId="0" borderId="0" xfId="0" applyFont="1" applyAlignment="1" applyProtection="1">
      <alignment wrapText="1"/>
      <protection hidden="1"/>
    </xf>
  </cellXfs>
  <cellStyles count="11">
    <cellStyle name="Comma 2" xfId="7" xr:uid="{59651C57-EA4F-4EC0-AC8C-3DA62D537C18}"/>
    <cellStyle name="Comma 2 2" xfId="9" xr:uid="{91EC4B0E-D3E0-4A25-BEDE-B6A144CCF31D}"/>
    <cellStyle name="Heading 1" xfId="10" builtinId="16"/>
    <cellStyle name="Hyperlink" xfId="1" builtinId="8"/>
    <cellStyle name="Hyperlink 2" xfId="2" xr:uid="{0C7DC696-E425-40B1-BA49-5F0D79159EC6}"/>
    <cellStyle name="Hyperlink 3" xfId="4" xr:uid="{4AFA516A-33FA-4915-9115-7B775744D6FA}"/>
    <cellStyle name="Normal" xfId="0" builtinId="0"/>
    <cellStyle name="Normal 2" xfId="3" xr:uid="{6B321D90-FF02-4B77-893D-4BBE2BEC52B2}"/>
    <cellStyle name="Normal 3" xfId="5" xr:uid="{3DA3B83C-3681-4A8B-8EAF-393FA0EDDEF8}"/>
    <cellStyle name="Normal 4" xfId="6" xr:uid="{9E69D90B-1A82-45D8-B94F-0D96B27DAE87}"/>
    <cellStyle name="Normal 4 2" xfId="8" xr:uid="{D8356466-40C9-432B-9808-5395EA0659AF}"/>
  </cellStyles>
  <dxfs count="145">
    <dxf>
      <fill>
        <patternFill>
          <bgColor rgb="FFFFFF00"/>
        </patternFill>
      </fill>
    </dxf>
    <dxf>
      <font>
        <b/>
        <i val="0"/>
        <color rgb="FFFF0000"/>
      </font>
      <numFmt numFmtId="169" formatCode="\!"/>
    </dxf>
    <dxf>
      <font>
        <b/>
        <i val="0"/>
        <color rgb="FF00B050"/>
      </font>
    </dxf>
    <dxf>
      <font>
        <b/>
        <i val="0"/>
        <color rgb="FF00B050"/>
      </font>
    </dxf>
    <dxf>
      <font>
        <b/>
        <i val="0"/>
        <color rgb="FFFF0000"/>
      </font>
      <numFmt numFmtId="169" formatCode="\!"/>
    </dxf>
    <dxf>
      <font>
        <b/>
        <i val="0"/>
        <color rgb="FFFF0000"/>
      </font>
      <numFmt numFmtId="169" formatCode="\!"/>
    </dxf>
    <dxf>
      <font>
        <b/>
        <i val="0"/>
        <color rgb="FF00B050"/>
      </font>
    </dxf>
    <dxf>
      <font>
        <b/>
        <i val="0"/>
        <color theme="0"/>
      </font>
      <fill>
        <patternFill>
          <bgColor rgb="FFC00000"/>
        </patternFill>
      </fill>
    </dxf>
    <dxf>
      <font>
        <b/>
        <i val="0"/>
        <color rgb="FFFF0000"/>
      </font>
      <numFmt numFmtId="169" formatCode="\!"/>
    </dxf>
    <dxf>
      <font>
        <b/>
        <i val="0"/>
        <color rgb="FF00B050"/>
      </font>
    </dxf>
    <dxf>
      <font>
        <b/>
        <i val="0"/>
        <color rgb="FF00B050"/>
      </font>
    </dxf>
    <dxf>
      <font>
        <b/>
        <i val="0"/>
        <color rgb="FFFF0000"/>
      </font>
      <numFmt numFmtId="169" formatCode="\!"/>
    </dxf>
    <dxf>
      <font>
        <b/>
        <i val="0"/>
        <color rgb="FFFF0000"/>
      </font>
      <fill>
        <patternFill>
          <bgColor rgb="FFFFFF00"/>
        </patternFill>
      </fill>
    </dxf>
    <dxf>
      <font>
        <b/>
        <i val="0"/>
        <color rgb="FF00B050"/>
      </font>
    </dxf>
    <dxf>
      <font>
        <b/>
        <i val="0"/>
        <color rgb="FFFF0000"/>
      </font>
    </dxf>
    <dxf>
      <fill>
        <patternFill>
          <bgColor rgb="FF00B050"/>
        </patternFill>
      </fill>
    </dxf>
    <dxf>
      <fill>
        <patternFill>
          <bgColor rgb="FFFFFF00"/>
        </patternFill>
      </fill>
    </dxf>
    <dxf>
      <fill>
        <patternFill>
          <bgColor rgb="FFFFFF00"/>
        </patternFill>
      </fill>
    </dxf>
    <dxf>
      <font>
        <color auto="1"/>
      </font>
      <fill>
        <patternFill>
          <bgColor rgb="FF00B050"/>
        </patternFill>
      </fill>
    </dxf>
    <dxf>
      <fill>
        <patternFill>
          <bgColor rgb="FF73F9B0"/>
        </patternFill>
      </fill>
    </dxf>
    <dxf>
      <font>
        <b/>
        <i val="0"/>
        <color rgb="FF00B050"/>
      </font>
    </dxf>
    <dxf>
      <font>
        <b/>
        <i val="0"/>
        <color rgb="FFFF0000"/>
      </font>
      <numFmt numFmtId="169" formatCode="\!"/>
    </dxf>
    <dxf>
      <font>
        <b/>
        <i val="0"/>
        <color rgb="FF00B050"/>
      </font>
    </dxf>
    <dxf>
      <font>
        <b/>
        <i val="0"/>
        <color rgb="FFFF0000"/>
      </font>
      <numFmt numFmtId="169" formatCode="\!"/>
    </dxf>
    <dxf>
      <font>
        <b/>
        <i val="0"/>
        <color rgb="FF00B050"/>
      </font>
    </dxf>
    <dxf>
      <font>
        <b/>
        <i val="0"/>
        <color rgb="FFFF0000"/>
      </font>
      <numFmt numFmtId="169" formatCode="\!"/>
    </dxf>
    <dxf>
      <font>
        <b/>
        <i val="0"/>
        <color rgb="FFFF0000"/>
      </font>
    </dxf>
    <dxf>
      <font>
        <b/>
        <i val="0"/>
        <color rgb="FFFF0000"/>
      </font>
    </dxf>
    <dxf>
      <font>
        <b/>
        <i val="0"/>
        <color rgb="FF00B050"/>
      </font>
    </dxf>
    <dxf>
      <font>
        <b/>
        <i val="0"/>
        <color rgb="FF00B050"/>
      </font>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ont>
        <b/>
        <i val="0"/>
        <color rgb="FFFF0000"/>
      </font>
    </dxf>
    <dxf>
      <font>
        <b/>
        <i val="0"/>
        <color rgb="FF00B05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FF0000"/>
      </font>
    </dxf>
    <dxf>
      <font>
        <b/>
        <i val="0"/>
        <color rgb="FF00B050"/>
      </font>
    </dxf>
    <dxf>
      <font>
        <b/>
        <i val="0"/>
        <color rgb="FFFF0000"/>
      </font>
    </dxf>
    <dxf>
      <font>
        <b/>
        <i val="0"/>
        <color rgb="FF00B050"/>
      </font>
    </dxf>
    <dxf>
      <font>
        <b/>
        <i val="0"/>
        <color rgb="FF00B050"/>
      </font>
    </dxf>
    <dxf>
      <font>
        <b/>
        <i val="0"/>
        <color rgb="FFFF0000"/>
      </font>
    </dxf>
    <dxf>
      <font>
        <b/>
        <i val="0"/>
        <color rgb="FFFF0000"/>
      </font>
    </dxf>
    <dxf>
      <font>
        <b/>
        <i val="0"/>
        <color rgb="FF00B050"/>
      </font>
    </dxf>
    <dxf>
      <font>
        <b/>
        <i val="0"/>
        <color rgb="FFFF0000"/>
      </font>
    </dxf>
    <dxf>
      <font>
        <b/>
        <i val="0"/>
        <color rgb="FF00B050"/>
      </font>
    </dxf>
    <dxf>
      <font>
        <b/>
        <i val="0"/>
        <color rgb="FFC00000"/>
      </font>
    </dxf>
    <dxf>
      <font>
        <b/>
        <i val="0"/>
        <color rgb="FF00B050"/>
      </font>
    </dxf>
    <dxf>
      <font>
        <b/>
        <i val="0"/>
        <color rgb="FFFF0000"/>
      </font>
      <numFmt numFmtId="169" formatCode="\!"/>
    </dxf>
    <dxf>
      <font>
        <b/>
        <i val="0"/>
        <color rgb="FFFF0000"/>
      </font>
      <numFmt numFmtId="169" formatCode="\!"/>
    </dxf>
    <dxf>
      <font>
        <b/>
        <i val="0"/>
        <color rgb="FF00B050"/>
      </font>
    </dxf>
    <dxf>
      <font>
        <b/>
        <i val="0"/>
        <color rgb="FFFF0000"/>
      </font>
      <numFmt numFmtId="169" formatCode="\!"/>
    </dxf>
    <dxf>
      <font>
        <b/>
        <i val="0"/>
        <color rgb="FF00B050"/>
      </font>
    </dxf>
    <dxf>
      <font>
        <b/>
        <i val="0"/>
        <color rgb="FF00B050"/>
      </font>
    </dxf>
    <dxf>
      <font>
        <b/>
        <i val="0"/>
        <color rgb="FFFF0000"/>
      </font>
      <numFmt numFmtId="169" formatCode="\!"/>
    </dxf>
    <dxf>
      <font>
        <b/>
        <i val="0"/>
        <color rgb="FFFF0000"/>
      </font>
      <numFmt numFmtId="169" formatCode="\!"/>
    </dxf>
    <dxf>
      <font>
        <b/>
        <i val="0"/>
        <color rgb="FF00B050"/>
      </font>
    </dxf>
    <dxf>
      <font>
        <color theme="3" tint="-0.24994659260841701"/>
      </font>
      <fill>
        <patternFill>
          <bgColor theme="6"/>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color rgb="FFFF0000"/>
      </font>
      <numFmt numFmtId="169" formatCode="\!"/>
    </dxf>
    <dxf>
      <font>
        <b/>
        <i val="0"/>
        <color rgb="FF00B050"/>
      </font>
    </dxf>
    <dxf>
      <fill>
        <patternFill patternType="none">
          <fgColor indexed="64"/>
          <bgColor auto="1"/>
        </patternFill>
      </fill>
    </dxf>
    <dxf>
      <font>
        <b/>
        <i val="0"/>
        <color rgb="FF00B050"/>
      </font>
    </dxf>
    <dxf>
      <font>
        <b/>
        <i val="0"/>
        <color rgb="FFFF0000"/>
      </font>
      <numFmt numFmtId="169" formatCode="\!"/>
    </dxf>
    <dxf>
      <font>
        <b/>
        <i val="0"/>
        <color rgb="FFFF0000"/>
      </font>
      <fill>
        <patternFill patternType="solid">
          <bgColor theme="5" tint="0.79998168889431442"/>
        </patternFill>
      </fill>
    </dxf>
    <dxf>
      <font>
        <b/>
        <i val="0"/>
        <color rgb="FF00B050"/>
      </font>
    </dxf>
    <dxf>
      <fill>
        <patternFill patternType="none">
          <fgColor indexed="64"/>
          <bgColor auto="1"/>
        </patternFill>
      </fill>
    </dxf>
    <dxf>
      <font>
        <b/>
        <i val="0"/>
        <color rgb="FFFF0000"/>
      </font>
    </dxf>
    <dxf>
      <font>
        <b/>
        <i val="0"/>
        <color rgb="FF00B050"/>
      </font>
    </dxf>
    <dxf>
      <font>
        <b/>
        <i val="0"/>
        <color rgb="FFC00000"/>
      </font>
      <fill>
        <patternFill>
          <bgColor rgb="FFFFFF00"/>
        </patternFill>
      </fill>
    </dxf>
    <dxf>
      <font>
        <b/>
        <i val="0"/>
        <color rgb="FFA40000"/>
      </font>
    </dxf>
    <dxf>
      <font>
        <b/>
        <i val="0"/>
        <color rgb="FFC00000"/>
      </font>
    </dxf>
    <dxf>
      <font>
        <b/>
        <i val="0"/>
        <color rgb="FFC00000"/>
      </font>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fgColor indexed="64"/>
          <bgColor auto="1"/>
        </patternFill>
      </fill>
    </dxf>
    <dxf>
      <font>
        <b/>
        <i val="0"/>
        <color rgb="FF00B050"/>
      </font>
    </dxf>
    <dxf>
      <font>
        <b/>
        <i val="0"/>
        <color rgb="FFFF0000"/>
      </font>
      <fill>
        <patternFill>
          <bgColor rgb="FFFFFF00"/>
        </patternFill>
      </fill>
    </dxf>
    <dxf>
      <font>
        <b/>
        <i val="0"/>
        <color rgb="FFC00000"/>
      </font>
    </dxf>
    <dxf>
      <font>
        <b/>
        <i val="0"/>
        <color rgb="FFC00000"/>
      </font>
    </dxf>
    <dxf>
      <font>
        <b/>
        <i val="0"/>
        <color rgb="FFFF0000"/>
      </font>
      <numFmt numFmtId="169" formatCode="\!"/>
    </dxf>
    <dxf>
      <font>
        <b/>
        <i val="0"/>
        <color rgb="FF00B050"/>
      </font>
    </dxf>
    <dxf>
      <font>
        <b/>
        <i val="0"/>
        <color rgb="FFFF0000"/>
      </font>
      <numFmt numFmtId="169" formatCode="\!"/>
    </dxf>
    <dxf>
      <font>
        <b/>
        <i val="0"/>
        <color rgb="FF00B050"/>
      </font>
    </dxf>
    <dxf>
      <font>
        <b/>
        <i val="0"/>
        <color rgb="FFFF0000"/>
      </font>
      <numFmt numFmtId="169" formatCode="\!"/>
    </dxf>
    <dxf>
      <font>
        <b/>
        <i val="0"/>
        <color rgb="FFFF0000"/>
      </font>
      <numFmt numFmtId="169" formatCode="\!"/>
    </dxf>
    <dxf>
      <fill>
        <patternFill patternType="none">
          <fgColor indexed="64"/>
          <bgColor auto="1"/>
        </patternFill>
      </fill>
    </dxf>
    <dxf>
      <fill>
        <patternFill patternType="none">
          <fgColor indexed="64"/>
          <bgColor auto="1"/>
        </patternFill>
      </fill>
    </dxf>
    <dxf>
      <font>
        <b/>
        <i val="0"/>
        <color rgb="FFFF0000"/>
      </font>
    </dxf>
    <dxf>
      <font>
        <b/>
        <i val="0"/>
        <color rgb="FF00B050"/>
      </font>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rgb="FFFF0000"/>
        </patternFill>
      </fill>
    </dxf>
    <dxf>
      <font>
        <b/>
        <i val="0"/>
        <color rgb="FFA40000"/>
      </font>
    </dxf>
    <dxf>
      <font>
        <color rgb="FFC00000"/>
      </font>
      <fill>
        <patternFill patternType="none">
          <bgColor auto="1"/>
        </patternFill>
      </fill>
    </dxf>
    <dxf>
      <fill>
        <patternFill>
          <bgColor rgb="FF00B050"/>
        </patternFill>
      </fill>
    </dxf>
    <dxf>
      <font>
        <b/>
        <i val="0"/>
        <u/>
      </font>
      <fill>
        <patternFill patternType="solid">
          <bgColor rgb="FFFFC000"/>
        </patternFill>
      </fill>
    </dxf>
    <dxf>
      <font>
        <b/>
        <i val="0"/>
        <u/>
        <color auto="1"/>
      </font>
      <fill>
        <patternFill>
          <bgColor rgb="FFFF0000"/>
        </patternFill>
      </fill>
    </dxf>
    <dxf>
      <font>
        <strike val="0"/>
        <color theme="0"/>
      </font>
      <fill>
        <patternFill>
          <bgColor theme="4" tint="-0.499984740745262"/>
        </patternFill>
      </fill>
    </dxf>
    <dxf>
      <font>
        <strike val="0"/>
        <color theme="0"/>
      </font>
      <fill>
        <patternFill>
          <bgColor theme="4" tint="-0.499984740745262"/>
        </patternFill>
      </fill>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4" tint="-0.499984740745262"/>
        </patternFill>
      </fill>
    </dxf>
    <dxf>
      <fill>
        <patternFill>
          <bgColor theme="4" tint="-0.499984740745262"/>
        </patternFill>
      </fill>
    </dxf>
    <dxf>
      <fill>
        <patternFill>
          <bgColor theme="4" tint="-0.499984740745262"/>
        </patternFill>
      </fill>
    </dxf>
    <dxf>
      <fill>
        <patternFill>
          <bgColor theme="4" tint="-0.499984740745262"/>
        </patternFill>
      </fill>
    </dxf>
    <dxf>
      <fill>
        <patternFill>
          <bgColor theme="0" tint="-4.9989318521683403E-2"/>
        </patternFill>
      </fill>
    </dxf>
    <dxf>
      <font>
        <b val="0"/>
        <i val="0"/>
        <strike val="0"/>
        <color theme="0"/>
      </font>
      <fill>
        <gradientFill degree="90">
          <stop position="0">
            <color theme="3"/>
          </stop>
          <stop position="1">
            <color theme="3" tint="-0.25098422193060094"/>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5" defaultTableStyle="TableStyleMedium2" defaultPivotStyle="PivotStyleLight16">
    <tableStyle name="Business Table" pivot="0" count="3" xr9:uid="{00000000-0011-0000-FFFF-FFFF00000000}">
      <tableStyleElement type="wholeTable" dxfId="144"/>
      <tableStyleElement type="headerRow" dxfId="143"/>
      <tableStyleElement type="secondRowStripe" dxfId="142"/>
    </tableStyle>
    <tableStyle name="PivotTable Style 1" table="0" count="1" xr9:uid="{6A686F3A-EA79-41B9-9FE3-2E017948819A}">
      <tableStyleElement type="wholeTable" dxfId="141"/>
    </tableStyle>
    <tableStyle name="PivotTable Style 2" table="0" count="1" xr9:uid="{7CAEFAD2-0DE7-45B4-8D08-318F6156EF8B}">
      <tableStyleElement type="wholeTable" dxfId="140"/>
    </tableStyle>
    <tableStyle name="PivotTable Style 3" table="0" count="2" xr9:uid="{1D389C7C-3136-4374-AA23-10C4D7C713E5}">
      <tableStyleElement type="totalRow" dxfId="139"/>
      <tableStyleElement type="firstHeaderCell" dxfId="138"/>
    </tableStyle>
    <tableStyle name="PivotTable Style 4" table="0" count="3" xr9:uid="{0F1AE5BF-FA71-46E9-8AF8-B765321A70A7}">
      <tableStyleElement type="wholeTable" dxfId="137"/>
      <tableStyleElement type="headerRow" dxfId="136"/>
      <tableStyleElement type="totalRow" dxfId="135"/>
    </tableStyle>
  </tableStyles>
  <colors>
    <mruColors>
      <color rgb="FF1C31CE"/>
      <color rgb="FFA4C8FE"/>
      <color rgb="FF384CE4"/>
      <color rgb="FFA40000"/>
      <color rgb="FFFFC000"/>
      <color rgb="FF00D27D"/>
      <color rgb="FFA3EBEB"/>
      <color rgb="FFFF9FCF"/>
      <color rgb="FFFF89C4"/>
      <color rgb="FF008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1121833</xdr:colOff>
      <xdr:row>108</xdr:row>
      <xdr:rowOff>52917</xdr:rowOff>
    </xdr:from>
    <xdr:to>
      <xdr:col>3</xdr:col>
      <xdr:colOff>1426633</xdr:colOff>
      <xdr:row>109</xdr:row>
      <xdr:rowOff>288960</xdr:rowOff>
    </xdr:to>
    <xdr:sp macro="" textlink="">
      <xdr:nvSpPr>
        <xdr:cNvPr id="102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7651750" y="15208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1121833</xdr:colOff>
      <xdr:row>40</xdr:row>
      <xdr:rowOff>0</xdr:rowOff>
    </xdr:from>
    <xdr:ext cx="304800" cy="300503"/>
    <xdr:sp macro="" textlink="">
      <xdr:nvSpPr>
        <xdr:cNvPr id="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EEB87DE-C56A-4173-84A2-B56740920AF7}"/>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40</xdr:row>
      <xdr:rowOff>0</xdr:rowOff>
    </xdr:from>
    <xdr:ext cx="304800" cy="300503"/>
    <xdr:sp macro="" textlink="">
      <xdr:nvSpPr>
        <xdr:cNvPr id="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DBD4270-8F09-4545-BBFC-8758328D5EA9}"/>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40</xdr:row>
      <xdr:rowOff>0</xdr:rowOff>
    </xdr:from>
    <xdr:ext cx="304800" cy="300503"/>
    <xdr:sp macro="" textlink="">
      <xdr:nvSpPr>
        <xdr:cNvPr id="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9EF043F-5C18-4156-AF41-8B5338F0DCC8}"/>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40</xdr:row>
      <xdr:rowOff>0</xdr:rowOff>
    </xdr:from>
    <xdr:ext cx="304800" cy="300503"/>
    <xdr:sp macro="" textlink="">
      <xdr:nvSpPr>
        <xdr:cNvPr id="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A283701-52C3-4527-AEBD-52E5361338AE}"/>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40</xdr:row>
      <xdr:rowOff>0</xdr:rowOff>
    </xdr:from>
    <xdr:ext cx="304800" cy="300503"/>
    <xdr:sp macro="" textlink="">
      <xdr:nvSpPr>
        <xdr:cNvPr id="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E764B36-56D8-4C1D-80E7-DF7642AD8E57}"/>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40</xdr:row>
      <xdr:rowOff>0</xdr:rowOff>
    </xdr:from>
    <xdr:ext cx="304800" cy="300503"/>
    <xdr:sp macro="" textlink="">
      <xdr:nvSpPr>
        <xdr:cNvPr id="1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2A6BE83-AE26-4D72-A636-56384BD7A88E}"/>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40</xdr:row>
      <xdr:rowOff>0</xdr:rowOff>
    </xdr:from>
    <xdr:ext cx="304800" cy="300503"/>
    <xdr:sp macro="" textlink="">
      <xdr:nvSpPr>
        <xdr:cNvPr id="1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D5323BA-1664-4101-96AF-BFFE80173D44}"/>
            </a:ext>
          </a:extLst>
        </xdr:cNvPr>
        <xdr:cNvSpPr>
          <a:spLocks noChangeAspect="1" noChangeArrowheads="1"/>
        </xdr:cNvSpPr>
      </xdr:nvSpPr>
      <xdr:spPr bwMode="auto">
        <a:xfrm>
          <a:off x="4855633" y="26489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1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D2D9ACC-3772-4049-9D31-274F04957ADE}"/>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1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13B7210-F977-4096-9BDE-19A3FC58F638}"/>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1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B1BCD44-E601-4784-BB53-BB2169113DC4}"/>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1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18EE10C-70A0-4266-B0F3-4EC997EA8F17}"/>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1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C525914-EF61-4EF7-AAE6-1DB3B94B6757}"/>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1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6218C01-3643-427F-A4F9-9115C5A6522C}"/>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1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CDA2A40-DD31-411A-BBA4-9A732CAA47FF}"/>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1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7EE531B-E40E-4FC5-90BF-BACFCA44F15B}"/>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2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4064A86-B1DE-43BF-B387-A91C444EC2C5}"/>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2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7AFCF6C-D12E-4C52-B970-05404FA714BF}"/>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2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B664383-53EC-4D24-A281-2C9788573639}"/>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2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82BD134-546D-40DE-A027-A590BBF54D89}"/>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2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73F3B23-96AA-45A3-AD37-595EFCE3C6B6}"/>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2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CFBAF21-3BCF-4308-9E4F-7FF0FB7988E5}"/>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2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15E4023-3A2E-49A9-A8F8-E6F4BBB3E52B}"/>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2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E29E663-9A91-452B-A7CB-ED22863209B1}"/>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2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8277CE5-86F3-45A0-B462-6FFB84CA6B0A}"/>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2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F08EC5D-6622-4818-A18D-E301AE9C5E6D}"/>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3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CA9D4AB-86DD-43FC-AB3C-6AD5BE539C0E}"/>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3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481CD70-BD17-4659-BDF9-3BA1E0ABA2E5}"/>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3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9E56C8D-2011-4BCA-A27D-0F25DAC46961}"/>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3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BE4D134-436C-45F1-8439-1AAFBA488905}"/>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3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A8BBFAE-22B8-41A1-80EA-236DFE252664}"/>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3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636C1EE-76DE-4492-8989-B14B7328750B}"/>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3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C1F2870-45D8-4A4A-9A76-48B0EE467ECE}"/>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3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DAABC53-40EE-4756-9110-AE7E7B45426A}"/>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3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093CAB4-CC3E-4D7B-B4CF-132AE1DDB489}"/>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3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6F14C7B-C318-41C4-B59C-D4F007B41E75}"/>
            </a:ext>
          </a:extLst>
        </xdr:cNvPr>
        <xdr:cNvSpPr>
          <a:spLocks noChangeAspect="1" noChangeArrowheads="1"/>
        </xdr:cNvSpPr>
      </xdr:nvSpPr>
      <xdr:spPr bwMode="auto">
        <a:xfrm>
          <a:off x="4855633" y="280701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1093258</xdr:colOff>
      <xdr:row>60</xdr:row>
      <xdr:rowOff>0</xdr:rowOff>
    </xdr:from>
    <xdr:ext cx="304800" cy="300503"/>
    <xdr:sp macro="" textlink="">
      <xdr:nvSpPr>
        <xdr:cNvPr id="4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53162A4-3529-4347-9F64-AF88AB718030}"/>
            </a:ext>
          </a:extLst>
        </xdr:cNvPr>
        <xdr:cNvSpPr>
          <a:spLocks noChangeAspect="1" noChangeArrowheads="1"/>
        </xdr:cNvSpPr>
      </xdr:nvSpPr>
      <xdr:spPr bwMode="auto">
        <a:xfrm>
          <a:off x="5055658" y="13916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1095856</xdr:colOff>
      <xdr:row>60</xdr:row>
      <xdr:rowOff>0</xdr:rowOff>
    </xdr:from>
    <xdr:ext cx="304800" cy="300503"/>
    <xdr:sp macro="" textlink="">
      <xdr:nvSpPr>
        <xdr:cNvPr id="4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3E5BE66-F702-4EBF-8BE3-D8A522405C67}"/>
            </a:ext>
          </a:extLst>
        </xdr:cNvPr>
        <xdr:cNvSpPr>
          <a:spLocks noChangeAspect="1" noChangeArrowheads="1"/>
        </xdr:cNvSpPr>
      </xdr:nvSpPr>
      <xdr:spPr bwMode="auto">
        <a:xfrm>
          <a:off x="6172681" y="2807883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4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927F966-E381-4BE7-AFC3-0CCB170E462B}"/>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4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EDCA834-361C-473B-A986-38A8087FABA1}"/>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4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4897093-9357-4BC0-A19C-9D9EB381D65B}"/>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4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08A5F71-B290-4FCF-A1BE-F15537FA6E0F}"/>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4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76CAE68-ADEF-4533-8D1B-1FD5E3A7A803}"/>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4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436FBD8-A5E8-482B-85C0-392EB6753383}"/>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4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92AECE8-6CC7-46AB-91F4-DB79892E9567}"/>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4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6CCCC23-339C-4F5D-BA98-3E6248BF2186}"/>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5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56215F1-53B6-4354-81BD-F378E6B4F1EE}"/>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5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D70CF11-CDE3-417A-B7DB-844D6B03E874}"/>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5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6672284-7533-4D3C-B383-EC08D1FD18A4}"/>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5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D4CBE74-3022-4327-86D6-6FE92B5FD5D5}"/>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5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6CD059E-EBFE-4375-89FD-7DA77E9CDB48}"/>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5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36A7D73-FE6B-480D-BB9E-000C712D725D}"/>
            </a:ext>
          </a:extLst>
        </xdr:cNvPr>
        <xdr:cNvSpPr>
          <a:spLocks noChangeAspect="1" noChangeArrowheads="1"/>
        </xdr:cNvSpPr>
      </xdr:nvSpPr>
      <xdr:spPr bwMode="auto">
        <a:xfrm>
          <a:off x="4855633" y="29156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5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69594C8-E0D2-4776-9779-E61866391B4E}"/>
            </a:ext>
          </a:extLst>
        </xdr:cNvPr>
        <xdr:cNvSpPr>
          <a:spLocks noChangeAspect="1" noChangeArrowheads="1"/>
        </xdr:cNvSpPr>
      </xdr:nvSpPr>
      <xdr:spPr bwMode="auto">
        <a:xfrm>
          <a:off x="4855633" y="29156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5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2C450DF-5FE0-4B05-8A03-5C408E263B53}"/>
            </a:ext>
          </a:extLst>
        </xdr:cNvPr>
        <xdr:cNvSpPr>
          <a:spLocks noChangeAspect="1" noChangeArrowheads="1"/>
        </xdr:cNvSpPr>
      </xdr:nvSpPr>
      <xdr:spPr bwMode="auto">
        <a:xfrm>
          <a:off x="4855633" y="29156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5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6C5EF78-3A8F-46E9-B1A8-5CD0530CB461}"/>
            </a:ext>
          </a:extLst>
        </xdr:cNvPr>
        <xdr:cNvSpPr>
          <a:spLocks noChangeAspect="1" noChangeArrowheads="1"/>
        </xdr:cNvSpPr>
      </xdr:nvSpPr>
      <xdr:spPr bwMode="auto">
        <a:xfrm>
          <a:off x="4855633" y="29156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6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E43B1B4-E0E5-4967-AD96-82FB7B670952}"/>
            </a:ext>
          </a:extLst>
        </xdr:cNvPr>
        <xdr:cNvSpPr>
          <a:spLocks noChangeAspect="1" noChangeArrowheads="1"/>
        </xdr:cNvSpPr>
      </xdr:nvSpPr>
      <xdr:spPr bwMode="auto">
        <a:xfrm>
          <a:off x="4855633" y="291560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60</xdr:row>
      <xdr:rowOff>0</xdr:rowOff>
    </xdr:from>
    <xdr:ext cx="304800" cy="300503"/>
    <xdr:sp macro="" textlink="">
      <xdr:nvSpPr>
        <xdr:cNvPr id="6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98A6799-F7DA-47F6-B731-CDEC6B9FC8DB}"/>
            </a:ext>
          </a:extLst>
        </xdr:cNvPr>
        <xdr:cNvSpPr>
          <a:spLocks noChangeAspect="1" noChangeArrowheads="1"/>
        </xdr:cNvSpPr>
      </xdr:nvSpPr>
      <xdr:spPr bwMode="auto">
        <a:xfrm>
          <a:off x="4855633"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102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5963A5F-5249-4712-A602-B37F6E044A5B}"/>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102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1B0A86D-DF98-44A3-81B0-EC806D3BEABD}"/>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102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EC88F52-01EF-4067-9277-4F5C3D53E962}"/>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102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EB1A593-3B1E-477D-BB75-049E50ED163E}"/>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102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B98513C-E4F0-47D3-AE1B-B847EC2F92FD}"/>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103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FAAB028-31F6-4C06-A73E-5623BBFA184A}"/>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103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AD16020-4BD3-48A9-9C47-D597690E7893}"/>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103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CA3898E-4C81-43CF-ACEE-669C6F288249}"/>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103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B00CA93-66AA-4D21-B65A-BBD8F1A83870}"/>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103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E5E4509-6455-4CFF-A6DC-352A8662066C}"/>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103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34AF928-5590-4140-9538-AAB516814CFC}"/>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103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0271D02-6CEA-47A2-A00A-4500D08B5C6F}"/>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103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9C0D061-1376-48BF-89B8-4BD53FD18F31}"/>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103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041BBD6-0EFE-4093-A1DD-FD5A38E3B7CE}"/>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103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3488503-016A-4802-8D91-B272A811E0A8}"/>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104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0E1D2B4-BA02-47F4-9F3F-03795C98A531}"/>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104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98C45DB-6342-45A3-A184-4C10592BDBD2}"/>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104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89F6F4B-6A0F-4507-A380-2157B59EC078}"/>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60</xdr:row>
      <xdr:rowOff>0</xdr:rowOff>
    </xdr:from>
    <xdr:ext cx="304800" cy="300503"/>
    <xdr:sp macro="" textlink="">
      <xdr:nvSpPr>
        <xdr:cNvPr id="104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600D1B3-9638-4CE2-A623-5DB4E8B27CD7}"/>
            </a:ext>
          </a:extLst>
        </xdr:cNvPr>
        <xdr:cNvSpPr>
          <a:spLocks noChangeAspect="1" noChangeArrowheads="1"/>
        </xdr:cNvSpPr>
      </xdr:nvSpPr>
      <xdr:spPr bwMode="auto">
        <a:xfrm>
          <a:off x="6198658" y="293751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4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BA46545-A907-4414-A3BC-A4C80E34876F}"/>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4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387E07D-008D-4E81-93F0-BB9134C3C2C3}"/>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4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89E1457-1913-4E66-AA05-B487343DBF01}"/>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4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E6BE7EB-B642-4BC4-9F51-8EBD605D3967}"/>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5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680FDAD-E79A-44D5-8821-75D1406ED506}"/>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5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FC464EC-5E1C-4A08-8A2A-C8C0568D2CC8}"/>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5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4C6E822-35EB-495C-8C47-C6EE75021415}"/>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5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49EABCA-4117-42F9-84C9-E2B6A43D8539}"/>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5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D16A9A6-2DDF-48C3-9DDB-BDED1B8A226B}"/>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5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5A1FCC1-2B69-4F05-9E31-AB3076F10687}"/>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5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C28B8FA-4864-4E9D-A0FC-4DDCC804B9E4}"/>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5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ABED8EA-A343-4698-8CB3-E57E3109C6F9}"/>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5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3C36D64-1E60-48C7-9936-F5F182FC60D6}"/>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5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B598150-3A37-4920-99B9-48B061643E25}"/>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6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E797C81-14A5-4A53-8450-222CAAF52EFB}"/>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6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589EBC0-9B16-48B3-995F-9A827F0C9D85}"/>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6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9195F92-DE5C-48F0-BC1D-589A83FC78AE}"/>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6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C955B6E-7FA2-47AC-B7A4-5F71EEF0090E}"/>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6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DDBE190-DC85-49B2-BC8D-1A9DA1B0EE7F}"/>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6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14D8122-61AD-4E2D-BCBB-C68EF4F4CE78}"/>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63</xdr:row>
      <xdr:rowOff>0</xdr:rowOff>
    </xdr:from>
    <xdr:ext cx="304800" cy="300503"/>
    <xdr:sp macro="" textlink="">
      <xdr:nvSpPr>
        <xdr:cNvPr id="106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EA69AA6-BD38-4A59-B9EA-FF4E610F8AA7}"/>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1226608</xdr:colOff>
      <xdr:row>63</xdr:row>
      <xdr:rowOff>9525</xdr:rowOff>
    </xdr:from>
    <xdr:ext cx="304800" cy="300503"/>
    <xdr:sp macro="" textlink="">
      <xdr:nvSpPr>
        <xdr:cNvPr id="106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FEB3487-0BB3-4BC3-9EE9-AFB12648189C}"/>
            </a:ext>
          </a:extLst>
        </xdr:cNvPr>
        <xdr:cNvSpPr>
          <a:spLocks noChangeAspect="1" noChangeArrowheads="1"/>
        </xdr:cNvSpPr>
      </xdr:nvSpPr>
      <xdr:spPr bwMode="auto">
        <a:xfrm>
          <a:off x="5189008" y="181832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6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54DA5D1-ADA9-4C92-91DC-E8374CB96AAD}"/>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6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779AF9D-1B4E-45F9-BE5F-9A0E7BD9A93D}"/>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7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4B93CF5-48EA-471A-A06C-C65B152BB7A2}"/>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7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1696803-452C-4C0A-B72F-B99F2D89E695}"/>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7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D2A5118-FEA1-426E-A5DB-4947DA74AFE9}"/>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7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C8F2EE6-0F1B-464A-A885-543FD2C8B05D}"/>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7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2586662-D7CF-46DC-8C6A-8570A5166C20}"/>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7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B96A6BE-19E8-4BA7-8689-E9F37B25E509}"/>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7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3A93BF7-8EC1-4CEE-9967-B7C272910F1F}"/>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7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323BF72-B624-429A-AD11-BAC8617666AF}"/>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7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74382BB-7AB5-4230-9AB5-AE52648F5827}"/>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7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5B75AEE-17BC-4057-B2A9-263E1F0A354E}"/>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8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650A206-F731-4137-98D1-D825E1499C95}"/>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8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2910077-D966-4565-A84C-A40B25353FFB}"/>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8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22F87BD-10C2-45F1-8331-3C33E2659464}"/>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8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18C2C93-90D8-421F-9FFF-E497DA0CDFE4}"/>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8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8CEEAAD-0FEB-4160-BE94-7C2E930FA3DA}"/>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8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8FC2C2C-8E10-4435-89E8-825FEC4B1B53}"/>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8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5C76866-C7FD-4EFC-B7DB-82CD5B36D558}"/>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8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E5E17CA-4ED9-4EC6-BCE6-5167731B4165}"/>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8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0F04BF3-06DC-4034-9C70-EE691B5CD72B}"/>
            </a:ext>
          </a:extLst>
        </xdr:cNvPr>
        <xdr:cNvSpPr>
          <a:spLocks noChangeAspect="1" noChangeArrowheads="1"/>
        </xdr:cNvSpPr>
      </xdr:nvSpPr>
      <xdr:spPr bwMode="auto">
        <a:xfrm>
          <a:off x="6198658"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8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FEEB925-B5BD-4463-AA8B-34563C0BF36F}"/>
            </a:ext>
          </a:extLst>
        </xdr:cNvPr>
        <xdr:cNvSpPr>
          <a:spLocks noChangeAspect="1" noChangeArrowheads="1"/>
        </xdr:cNvSpPr>
      </xdr:nvSpPr>
      <xdr:spPr bwMode="auto">
        <a:xfrm>
          <a:off x="8568651" y="24418636"/>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1055158</xdr:colOff>
      <xdr:row>63</xdr:row>
      <xdr:rowOff>352425</xdr:rowOff>
    </xdr:from>
    <xdr:ext cx="304800" cy="300503"/>
    <xdr:sp macro="" textlink="">
      <xdr:nvSpPr>
        <xdr:cNvPr id="109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4AFE63B-8976-4F37-9387-5B2F2ED5E685}"/>
            </a:ext>
          </a:extLst>
        </xdr:cNvPr>
        <xdr:cNvSpPr>
          <a:spLocks noChangeAspect="1" noChangeArrowheads="1"/>
        </xdr:cNvSpPr>
      </xdr:nvSpPr>
      <xdr:spPr bwMode="auto">
        <a:xfrm>
          <a:off x="8522758" y="1935480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9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DEC28CE-E5EE-460A-AAE6-D520381C5AD4}"/>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9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CFA2D84-6999-44CA-91DE-C786CE2A467F}"/>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9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A19C47F-B3F4-49D2-9E0B-8931CC5B89D8}"/>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9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F36CB78-7135-4AE7-AAB4-06B729E36704}"/>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9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63F9FB9-037C-4183-B599-E92DBD700A74}"/>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9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44CA1D9-7A31-4F44-9088-A8EAAA745016}"/>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9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1F05D48-5D4F-4461-8B47-1F8A01EA59EC}"/>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9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DD6FF39-C5A3-468C-AEEC-56C50BD352DB}"/>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09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3FD5379-D48B-44AB-BFC5-5CF4BD96703F}"/>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10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E57F839-6259-499B-8527-6C82E3936390}"/>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10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E1AC9F4-0BA4-409E-A457-9DB068904D13}"/>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10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6B8F96C-032E-4B9F-9AD2-204B19FFFBBC}"/>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10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88871F3-498B-41E2-8322-9806FBBB2BE8}"/>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10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9103139-FAEA-4DA1-99BE-8C56F1338222}"/>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10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A771ACF-660D-43F2-82ED-2781DA880EEE}"/>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10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5C39477-9E27-4B53-A6C8-05AC7D9CB696}"/>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10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63D16D7-119D-4541-A05E-CA4EB9D1B8E5}"/>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10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EF9DB45-B9C9-4DC1-8BD3-0190D31D6045}"/>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10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F987C4B-D624-4465-9B07-F336475BF1E4}"/>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11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AD9925A-5FF2-4D2E-98A1-1057B77E3933}"/>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11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2D7B197-11A4-4706-9E22-A21773435F48}"/>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1121833</xdr:colOff>
      <xdr:row>63</xdr:row>
      <xdr:rowOff>0</xdr:rowOff>
    </xdr:from>
    <xdr:ext cx="304800" cy="300503"/>
    <xdr:sp macro="" textlink="">
      <xdr:nvSpPr>
        <xdr:cNvPr id="111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34BC194-9DEA-4C30-A496-1A14482AF19A}"/>
            </a:ext>
          </a:extLst>
        </xdr:cNvPr>
        <xdr:cNvSpPr>
          <a:spLocks noChangeAspect="1" noChangeArrowheads="1"/>
        </xdr:cNvSpPr>
      </xdr:nvSpPr>
      <xdr:spPr bwMode="auto">
        <a:xfrm>
          <a:off x="4855633" y="30194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11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06AACAD-A9E4-4C43-ADB0-46901FC947CC}"/>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11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AAFC120-B51D-4EE7-A5B0-76477396FD64}"/>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11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4A40FCF-BBED-4516-9BC1-3305A7677DFA}"/>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11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5263DA8-A443-4A00-8183-F97784744371}"/>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11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2B40C70-F386-4F37-B0C4-08173055AB4C}"/>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11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2962749-BC6A-45B0-B12E-BBDC6F0E1B52}"/>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42</xdr:row>
      <xdr:rowOff>0</xdr:rowOff>
    </xdr:from>
    <xdr:ext cx="304800" cy="300503"/>
    <xdr:sp macro="" textlink="">
      <xdr:nvSpPr>
        <xdr:cNvPr id="111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5D6612A-7766-44EC-8883-4A1AE068BFA9}"/>
            </a:ext>
          </a:extLst>
        </xdr:cNvPr>
        <xdr:cNvSpPr>
          <a:spLocks noChangeAspect="1" noChangeArrowheads="1"/>
        </xdr:cNvSpPr>
      </xdr:nvSpPr>
      <xdr:spPr bwMode="auto">
        <a:xfrm>
          <a:off x="5084233" y="124110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2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05491D7-B834-4AB3-8F73-B1B11416EBFF}"/>
            </a:ext>
          </a:extLst>
        </xdr:cNvPr>
        <xdr:cNvSpPr>
          <a:spLocks noChangeAspect="1" noChangeArrowheads="1"/>
        </xdr:cNvSpPr>
      </xdr:nvSpPr>
      <xdr:spPr bwMode="auto">
        <a:xfrm>
          <a:off x="5084233" y="135159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2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7508353-C778-42E3-8CF9-1A4F3BEEDB38}"/>
            </a:ext>
          </a:extLst>
        </xdr:cNvPr>
        <xdr:cNvSpPr>
          <a:spLocks noChangeAspect="1" noChangeArrowheads="1"/>
        </xdr:cNvSpPr>
      </xdr:nvSpPr>
      <xdr:spPr bwMode="auto">
        <a:xfrm>
          <a:off x="5084233" y="135159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2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54CC854-0B7C-4E2F-831C-21743EE44A5B}"/>
            </a:ext>
          </a:extLst>
        </xdr:cNvPr>
        <xdr:cNvSpPr>
          <a:spLocks noChangeAspect="1" noChangeArrowheads="1"/>
        </xdr:cNvSpPr>
      </xdr:nvSpPr>
      <xdr:spPr bwMode="auto">
        <a:xfrm>
          <a:off x="5084233" y="135159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2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4AF8338-8DC7-405F-9195-F226188547FA}"/>
            </a:ext>
          </a:extLst>
        </xdr:cNvPr>
        <xdr:cNvSpPr>
          <a:spLocks noChangeAspect="1" noChangeArrowheads="1"/>
        </xdr:cNvSpPr>
      </xdr:nvSpPr>
      <xdr:spPr bwMode="auto">
        <a:xfrm>
          <a:off x="5084233" y="135159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2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401A975-DA79-4D5F-BDE7-4E007DB129FE}"/>
            </a:ext>
          </a:extLst>
        </xdr:cNvPr>
        <xdr:cNvSpPr>
          <a:spLocks noChangeAspect="1" noChangeArrowheads="1"/>
        </xdr:cNvSpPr>
      </xdr:nvSpPr>
      <xdr:spPr bwMode="auto">
        <a:xfrm>
          <a:off x="5084233" y="135159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44</xdr:row>
      <xdr:rowOff>0</xdr:rowOff>
    </xdr:from>
    <xdr:ext cx="304800" cy="300503"/>
    <xdr:sp macro="" textlink="">
      <xdr:nvSpPr>
        <xdr:cNvPr id="112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1E98184-2771-4CA9-BD23-29CFD1C0B875}"/>
            </a:ext>
          </a:extLst>
        </xdr:cNvPr>
        <xdr:cNvSpPr>
          <a:spLocks noChangeAspect="1" noChangeArrowheads="1"/>
        </xdr:cNvSpPr>
      </xdr:nvSpPr>
      <xdr:spPr bwMode="auto">
        <a:xfrm>
          <a:off x="5084233" y="135159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2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1165AE1-D117-498E-B304-17059C2179D7}"/>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2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3681127-929A-4F2C-89DE-0D29489C3477}"/>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2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1B68EA3-45BE-4F1C-9C02-9B1971E40D90}"/>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3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6A4B39C-B36C-471B-80AB-B321758D451E}"/>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3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C59792E-DD0D-4444-9147-00D3CBBB64C5}"/>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3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3754344-1F6D-4DEC-ACEB-05F60FC2F9D3}"/>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3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F238C02-6B4B-45E2-A58B-59FA645753FC}"/>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3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812D020-270A-4B96-85F2-8D8E62606E19}"/>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3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E4EC123-05B3-43BC-AD4D-57E9F9104B5E}"/>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707929</xdr:colOff>
      <xdr:row>67</xdr:row>
      <xdr:rowOff>0</xdr:rowOff>
    </xdr:from>
    <xdr:ext cx="304800" cy="300503"/>
    <xdr:sp macro="" textlink="">
      <xdr:nvSpPr>
        <xdr:cNvPr id="113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413A176-FA88-4DB7-BA31-0013393A0708}"/>
            </a:ext>
          </a:extLst>
        </xdr:cNvPr>
        <xdr:cNvSpPr>
          <a:spLocks noChangeAspect="1" noChangeArrowheads="1"/>
        </xdr:cNvSpPr>
      </xdr:nvSpPr>
      <xdr:spPr bwMode="auto">
        <a:xfrm>
          <a:off x="6630747" y="1782040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3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86EE9F7-9C95-45F3-BEAC-C1302CA2A65D}"/>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3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F9BE1D9-A289-4A8B-82B3-AAEE45AAB22E}"/>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3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057C118-5BCF-4977-9610-96729AB4376F}"/>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4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EE4AA6D-5629-4529-9A7B-2339DAAB4482}"/>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4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5E33D63-A4A9-4C49-9EB0-A3B272859B9C}"/>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4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B798703-A9AA-4A82-9DFD-EC5A1E9D7948}"/>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4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038A35B-8F4E-4CAE-9775-5BC375A880C2}"/>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4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AEA38D6-7632-4885-9456-023E00C224CC}"/>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4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8C0A157-4936-4B3B-8B9D-E57639C936BA}"/>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4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218D6DC-5D8E-41B0-879F-3FBB62A41893}"/>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4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1FB34B0-5D20-44FD-8EC6-EDC85D56B087}"/>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4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1B1B71B-9255-4A1D-B2DD-F3C17D91891F}"/>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5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6D31BBB-721D-4228-B005-A87B4CA22C1F}"/>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5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8B32BB6-12DE-4A5F-84BD-5AE9B83A9FE9}"/>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5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85CBDBF-BC69-4F59-8F50-053903C8D520}"/>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5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BA79C68-F0B9-496E-AC0A-7CCD5DFB339C}"/>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5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3884D31-DEAF-4BE2-B3CE-66C7B7A07B88}"/>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5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F66BBE1-57B8-4470-B1D5-95E9764AA758}"/>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5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E07F59E-6BDE-45E5-AD68-07FB7EF2D70E}"/>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5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2C775A7-DF49-407B-96FF-94D972B7B62C}"/>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5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CA38130-F466-4BE9-8340-300A2F5A946E}"/>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5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D670D6F-2F93-46A4-AAFD-7E4980255D48}"/>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6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04A077D-10ED-4A87-A67E-9B3B343377F8}"/>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1121833</xdr:colOff>
      <xdr:row>67</xdr:row>
      <xdr:rowOff>0</xdr:rowOff>
    </xdr:from>
    <xdr:ext cx="304800" cy="300503"/>
    <xdr:sp macro="" textlink="">
      <xdr:nvSpPr>
        <xdr:cNvPr id="116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1F25F6C-8A30-4D72-8005-ADBE3E3470A0}"/>
            </a:ext>
          </a:extLst>
        </xdr:cNvPr>
        <xdr:cNvSpPr>
          <a:spLocks noChangeAspect="1" noChangeArrowheads="1"/>
        </xdr:cNvSpPr>
      </xdr:nvSpPr>
      <xdr:spPr bwMode="auto">
        <a:xfrm>
          <a:off x="7055908" y="1644967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47</xdr:row>
      <xdr:rowOff>0</xdr:rowOff>
    </xdr:from>
    <xdr:ext cx="304800" cy="300503"/>
    <xdr:sp macro="" textlink="">
      <xdr:nvSpPr>
        <xdr:cNvPr id="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A812CE7-EE85-4117-90F8-0123AE132BD3}"/>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47</xdr:row>
      <xdr:rowOff>0</xdr:rowOff>
    </xdr:from>
    <xdr:ext cx="304800" cy="300503"/>
    <xdr:sp macro="" textlink="">
      <xdr:nvSpPr>
        <xdr:cNvPr id="116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1263341-4942-49ED-BFBC-B8539AF0CF65}"/>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47</xdr:row>
      <xdr:rowOff>0</xdr:rowOff>
    </xdr:from>
    <xdr:ext cx="304800" cy="300503"/>
    <xdr:sp macro="" textlink="">
      <xdr:nvSpPr>
        <xdr:cNvPr id="116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F455619-7F28-4894-A433-ADF339D223AD}"/>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47</xdr:row>
      <xdr:rowOff>0</xdr:rowOff>
    </xdr:from>
    <xdr:ext cx="304800" cy="300503"/>
    <xdr:sp macro="" textlink="">
      <xdr:nvSpPr>
        <xdr:cNvPr id="116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E18ABF9-634A-40CC-91C5-1F1DFC834594}"/>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47</xdr:row>
      <xdr:rowOff>0</xdr:rowOff>
    </xdr:from>
    <xdr:ext cx="304800" cy="300503"/>
    <xdr:sp macro="" textlink="">
      <xdr:nvSpPr>
        <xdr:cNvPr id="116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A66B1B1-ADA7-4A97-8870-D36EC9367031}"/>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47</xdr:row>
      <xdr:rowOff>0</xdr:rowOff>
    </xdr:from>
    <xdr:ext cx="304800" cy="300503"/>
    <xdr:sp macro="" textlink="">
      <xdr:nvSpPr>
        <xdr:cNvPr id="116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7E5EDE4-73E7-453E-A5BC-8F3780E9E996}"/>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47</xdr:row>
      <xdr:rowOff>0</xdr:rowOff>
    </xdr:from>
    <xdr:ext cx="304800" cy="300503"/>
    <xdr:sp macro="" textlink="">
      <xdr:nvSpPr>
        <xdr:cNvPr id="116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1901BB9-E7D8-4F94-9E8A-5D6C237A4989}"/>
            </a:ext>
          </a:extLst>
        </xdr:cNvPr>
        <xdr:cNvSpPr>
          <a:spLocks noChangeAspect="1" noChangeArrowheads="1"/>
        </xdr:cNvSpPr>
      </xdr:nvSpPr>
      <xdr:spPr bwMode="auto">
        <a:xfrm>
          <a:off x="5080000" y="14065250"/>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1121833</xdr:colOff>
      <xdr:row>60</xdr:row>
      <xdr:rowOff>0</xdr:rowOff>
    </xdr:from>
    <xdr:ext cx="304800" cy="300503"/>
    <xdr:sp macro="" textlink="">
      <xdr:nvSpPr>
        <xdr:cNvPr id="5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D0D3B49-064D-41EB-BF92-58B6AC523C3A}"/>
            </a:ext>
          </a:extLst>
        </xdr:cNvPr>
        <xdr:cNvSpPr>
          <a:spLocks noChangeAspect="1" noChangeArrowheads="1"/>
        </xdr:cNvSpPr>
      </xdr:nvSpPr>
      <xdr:spPr bwMode="auto">
        <a:xfrm>
          <a:off x="4684183" y="173831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1121833</xdr:colOff>
      <xdr:row>60</xdr:row>
      <xdr:rowOff>0</xdr:rowOff>
    </xdr:from>
    <xdr:ext cx="304800" cy="300503"/>
    <xdr:sp macro="" textlink="">
      <xdr:nvSpPr>
        <xdr:cNvPr id="104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2836B1C-2D0F-456F-9AD0-0CBB5F957A07}"/>
            </a:ext>
          </a:extLst>
        </xdr:cNvPr>
        <xdr:cNvSpPr>
          <a:spLocks noChangeAspect="1" noChangeArrowheads="1"/>
        </xdr:cNvSpPr>
      </xdr:nvSpPr>
      <xdr:spPr bwMode="auto">
        <a:xfrm>
          <a:off x="4684183" y="173831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1121833</xdr:colOff>
      <xdr:row>60</xdr:row>
      <xdr:rowOff>0</xdr:rowOff>
    </xdr:from>
    <xdr:ext cx="304800" cy="300503"/>
    <xdr:sp macro="" textlink="">
      <xdr:nvSpPr>
        <xdr:cNvPr id="116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6896FA0-64A6-4C4F-B0FC-F936797CA721}"/>
            </a:ext>
          </a:extLst>
        </xdr:cNvPr>
        <xdr:cNvSpPr>
          <a:spLocks noChangeAspect="1" noChangeArrowheads="1"/>
        </xdr:cNvSpPr>
      </xdr:nvSpPr>
      <xdr:spPr bwMode="auto">
        <a:xfrm>
          <a:off x="4684183" y="17383125"/>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1312333</xdr:colOff>
      <xdr:row>61</xdr:row>
      <xdr:rowOff>66262</xdr:rowOff>
    </xdr:from>
    <xdr:ext cx="304800" cy="300503"/>
    <xdr:sp macro="" textlink="">
      <xdr:nvSpPr>
        <xdr:cNvPr id="117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67EC685-65BA-4361-A87B-F9A6CBF1784E}"/>
            </a:ext>
          </a:extLst>
        </xdr:cNvPr>
        <xdr:cNvSpPr>
          <a:spLocks noChangeAspect="1" noChangeArrowheads="1"/>
        </xdr:cNvSpPr>
      </xdr:nvSpPr>
      <xdr:spPr bwMode="auto">
        <a:xfrm>
          <a:off x="11475094" y="16101392"/>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0</xdr:row>
      <xdr:rowOff>33617</xdr:rowOff>
    </xdr:from>
    <xdr:to>
      <xdr:col>8</xdr:col>
      <xdr:colOff>38100</xdr:colOff>
      <xdr:row>1</xdr:row>
      <xdr:rowOff>1460500</xdr:rowOff>
    </xdr:to>
    <xdr:pic>
      <xdr:nvPicPr>
        <xdr:cNvPr id="1174" name="Picture 1173">
          <a:extLst>
            <a:ext uri="{FF2B5EF4-FFF2-40B4-BE49-F238E27FC236}">
              <a16:creationId xmlns:a16="http://schemas.microsoft.com/office/drawing/2014/main" id="{848BBEF3-E128-BE5B-77B7-5D49E337FD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12944475" cy="1607858"/>
        </a:xfrm>
        <a:prstGeom prst="rect">
          <a:avLst/>
        </a:prstGeom>
      </xdr:spPr>
    </xdr:pic>
    <xdr:clientData/>
  </xdr:twoCellAnchor>
  <xdr:twoCellAnchor editAs="oneCell">
    <xdr:from>
      <xdr:col>2</xdr:col>
      <xdr:colOff>1511260</xdr:colOff>
      <xdr:row>0</xdr:row>
      <xdr:rowOff>20760</xdr:rowOff>
    </xdr:from>
    <xdr:to>
      <xdr:col>4</xdr:col>
      <xdr:colOff>1389673</xdr:colOff>
      <xdr:row>1</xdr:row>
      <xdr:rowOff>1138968</xdr:rowOff>
    </xdr:to>
    <xdr:pic>
      <xdr:nvPicPr>
        <xdr:cNvPr id="9" name="Picture 8">
          <a:extLst>
            <a:ext uri="{FF2B5EF4-FFF2-40B4-BE49-F238E27FC236}">
              <a16:creationId xmlns:a16="http://schemas.microsoft.com/office/drawing/2014/main" id="{DF1638F7-8A8E-487C-9317-9CC125F597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6798" y="20760"/>
          <a:ext cx="3278106" cy="1301381"/>
        </a:xfrm>
        <a:prstGeom prst="rect">
          <a:avLst/>
        </a:prstGeom>
      </xdr:spPr>
    </xdr:pic>
    <xdr:clientData/>
  </xdr:twoCellAnchor>
  <xdr:oneCellAnchor>
    <xdr:from>
      <xdr:col>4</xdr:col>
      <xdr:colOff>924178</xdr:colOff>
      <xdr:row>114</xdr:row>
      <xdr:rowOff>52917</xdr:rowOff>
    </xdr:from>
    <xdr:ext cx="304800" cy="299636"/>
    <xdr:sp macro="" textlink="">
      <xdr:nvSpPr>
        <xdr:cNvPr id="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C650F01-77CC-4891-8319-BA1D1312EF4F}"/>
            </a:ext>
          </a:extLst>
        </xdr:cNvPr>
        <xdr:cNvSpPr>
          <a:spLocks noChangeAspect="1" noChangeArrowheads="1"/>
        </xdr:cNvSpPr>
      </xdr:nvSpPr>
      <xdr:spPr bwMode="auto">
        <a:xfrm>
          <a:off x="7889852" y="32288830"/>
          <a:ext cx="304800" cy="2996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6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296057F-A808-4648-AB8E-EB817A99DBC7}"/>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6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68A30F6-3186-4537-A048-C6EAFA134FFB}"/>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04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CE32E593-3B31-4F46-B741-4B8224C94AB4}"/>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2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61D84D8-A9B6-40F0-B02C-F5B2399B2215}"/>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4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93294F3-4631-49A6-AC0A-3067811674CC}"/>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6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D8EF4E4E-4626-4A57-B252-6ACE040E8865}"/>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7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D958B34-A671-4F96-9F76-39B44B17BC8C}"/>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7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0962A4A-6400-44ED-BD76-7110909C5532}"/>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7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A327C5B-CC65-4DA1-B16E-00DC35EBD3F5}"/>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7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537D3182-5F49-4420-97B5-ABB2CE681C64}"/>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7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9235E5F-2AF3-4A2E-AB17-DF40CE7AA89D}"/>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7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5882EFE-7038-4AFB-ABF9-1D4E0B6E2924}"/>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7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7D9261E-3037-4F0A-ABA1-0A00BF940495}"/>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8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2E9834F-CB2E-4C1D-8B50-33BEF6071E66}"/>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8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E54C0FE-87CF-4101-8CD3-6273F2F492ED}"/>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8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077C5B5-498C-4E2F-B416-53CECBA0F416}"/>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8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A93A8E4-8185-4737-9BE6-A353C23EB0CE}"/>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8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89AACD5-72F8-4629-A013-64ED48DFF528}"/>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8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16342C6-FF90-4549-9CED-8A4B697046CC}"/>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8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620DEF5-3DF2-4EAC-9507-5443D37B4A68}"/>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8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15244F6C-3F05-43FD-B749-41465489472E}"/>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8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0E99937-3142-4900-881B-DA61726C6BBA}"/>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8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EF1E325-7A3B-4781-AB7D-03BFACAD3C79}"/>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9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F0E67CB0-E882-4422-A6D2-CBD8733FBB82}"/>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9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BF826D8-7704-46E9-8982-C329C7A1E956}"/>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9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372A494C-AE59-4C49-B96B-152B8036D5CA}"/>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9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C433D9C-C7AB-4D11-B58A-5F1717F0FEE4}"/>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66</xdr:row>
      <xdr:rowOff>0</xdr:rowOff>
    </xdr:from>
    <xdr:ext cx="304800" cy="300503"/>
    <xdr:sp macro="" textlink="">
      <xdr:nvSpPr>
        <xdr:cNvPr id="119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3E38B9F-3E4F-4203-8101-2A8D7445CEB9}"/>
            </a:ext>
          </a:extLst>
        </xdr:cNvPr>
        <xdr:cNvSpPr>
          <a:spLocks noChangeAspect="1" noChangeArrowheads="1"/>
        </xdr:cNvSpPr>
      </xdr:nvSpPr>
      <xdr:spPr bwMode="auto">
        <a:xfrm>
          <a:off x="5113674"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1093258</xdr:colOff>
      <xdr:row>66</xdr:row>
      <xdr:rowOff>0</xdr:rowOff>
    </xdr:from>
    <xdr:ext cx="304800" cy="300503"/>
    <xdr:sp macro="" textlink="">
      <xdr:nvSpPr>
        <xdr:cNvPr id="119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DC78582-843B-4BAC-819E-F266DE761D25}"/>
            </a:ext>
          </a:extLst>
        </xdr:cNvPr>
        <xdr:cNvSpPr>
          <a:spLocks noChangeAspect="1" noChangeArrowheads="1"/>
        </xdr:cNvSpPr>
      </xdr:nvSpPr>
      <xdr:spPr bwMode="auto">
        <a:xfrm>
          <a:off x="5085099" y="1472911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1095856</xdr:colOff>
      <xdr:row>66</xdr:row>
      <xdr:rowOff>8660</xdr:rowOff>
    </xdr:from>
    <xdr:ext cx="304800" cy="300503"/>
    <xdr:sp macro="" textlink="">
      <xdr:nvSpPr>
        <xdr:cNvPr id="119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924B96C-3B34-4369-A94D-BCEC8F8FD779}"/>
            </a:ext>
          </a:extLst>
        </xdr:cNvPr>
        <xdr:cNvSpPr>
          <a:spLocks noChangeAspect="1" noChangeArrowheads="1"/>
        </xdr:cNvSpPr>
      </xdr:nvSpPr>
      <xdr:spPr bwMode="auto">
        <a:xfrm>
          <a:off x="7018674" y="14737774"/>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51</xdr:row>
      <xdr:rowOff>0</xdr:rowOff>
    </xdr:from>
    <xdr:ext cx="304800" cy="300503"/>
    <xdr:sp macro="" textlink="">
      <xdr:nvSpPr>
        <xdr:cNvPr id="119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4D9382F8-97D7-488C-B6D0-04632E4ADB76}"/>
            </a:ext>
          </a:extLst>
        </xdr:cNvPr>
        <xdr:cNvSpPr>
          <a:spLocks noChangeAspect="1" noChangeArrowheads="1"/>
        </xdr:cNvSpPr>
      </xdr:nvSpPr>
      <xdr:spPr bwMode="auto">
        <a:xfrm>
          <a:off x="4691637" y="1269723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51</xdr:row>
      <xdr:rowOff>0</xdr:rowOff>
    </xdr:from>
    <xdr:ext cx="304800" cy="300503"/>
    <xdr:sp macro="" textlink="">
      <xdr:nvSpPr>
        <xdr:cNvPr id="1198"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40060E3-0756-4185-9610-D8CEE83FD270}"/>
            </a:ext>
          </a:extLst>
        </xdr:cNvPr>
        <xdr:cNvSpPr>
          <a:spLocks noChangeAspect="1" noChangeArrowheads="1"/>
        </xdr:cNvSpPr>
      </xdr:nvSpPr>
      <xdr:spPr bwMode="auto">
        <a:xfrm>
          <a:off x="4691637" y="1269723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51</xdr:row>
      <xdr:rowOff>0</xdr:rowOff>
    </xdr:from>
    <xdr:ext cx="304800" cy="300503"/>
    <xdr:sp macro="" textlink="">
      <xdr:nvSpPr>
        <xdr:cNvPr id="1199"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016975F-FAA3-4A1A-8DFE-B4A971CE8960}"/>
            </a:ext>
          </a:extLst>
        </xdr:cNvPr>
        <xdr:cNvSpPr>
          <a:spLocks noChangeAspect="1" noChangeArrowheads="1"/>
        </xdr:cNvSpPr>
      </xdr:nvSpPr>
      <xdr:spPr bwMode="auto">
        <a:xfrm>
          <a:off x="4691637" y="1269723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51</xdr:row>
      <xdr:rowOff>0</xdr:rowOff>
    </xdr:from>
    <xdr:ext cx="304800" cy="300503"/>
    <xdr:sp macro="" textlink="">
      <xdr:nvSpPr>
        <xdr:cNvPr id="120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82D860EC-EC2B-4435-AD03-B8747B52A247}"/>
            </a:ext>
          </a:extLst>
        </xdr:cNvPr>
        <xdr:cNvSpPr>
          <a:spLocks noChangeAspect="1" noChangeArrowheads="1"/>
        </xdr:cNvSpPr>
      </xdr:nvSpPr>
      <xdr:spPr bwMode="auto">
        <a:xfrm>
          <a:off x="4691637" y="1269723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51</xdr:row>
      <xdr:rowOff>0</xdr:rowOff>
    </xdr:from>
    <xdr:ext cx="304800" cy="300503"/>
    <xdr:sp macro="" textlink="">
      <xdr:nvSpPr>
        <xdr:cNvPr id="1201"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0F13BE6F-9640-4307-ACEC-5EC5ABD19E01}"/>
            </a:ext>
          </a:extLst>
        </xdr:cNvPr>
        <xdr:cNvSpPr>
          <a:spLocks noChangeAspect="1" noChangeArrowheads="1"/>
        </xdr:cNvSpPr>
      </xdr:nvSpPr>
      <xdr:spPr bwMode="auto">
        <a:xfrm>
          <a:off x="4691637" y="1269723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51</xdr:row>
      <xdr:rowOff>0</xdr:rowOff>
    </xdr:from>
    <xdr:ext cx="304800" cy="300503"/>
    <xdr:sp macro="" textlink="">
      <xdr:nvSpPr>
        <xdr:cNvPr id="120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F5F9845-5F1E-443A-9A98-79B7D54E75B8}"/>
            </a:ext>
          </a:extLst>
        </xdr:cNvPr>
        <xdr:cNvSpPr>
          <a:spLocks noChangeAspect="1" noChangeArrowheads="1"/>
        </xdr:cNvSpPr>
      </xdr:nvSpPr>
      <xdr:spPr bwMode="auto">
        <a:xfrm>
          <a:off x="4691637" y="12697239"/>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49</xdr:row>
      <xdr:rowOff>0</xdr:rowOff>
    </xdr:from>
    <xdr:ext cx="304800" cy="300503"/>
    <xdr:sp macro="" textlink="">
      <xdr:nvSpPr>
        <xdr:cNvPr id="1170"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9EC49E69-7033-48F5-847F-4E36DBB5A00B}"/>
            </a:ext>
          </a:extLst>
        </xdr:cNvPr>
        <xdr:cNvSpPr>
          <a:spLocks noChangeAspect="1" noChangeArrowheads="1"/>
        </xdr:cNvSpPr>
      </xdr:nvSpPr>
      <xdr:spPr bwMode="auto">
        <a:xfrm>
          <a:off x="4691637" y="14751326"/>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49</xdr:row>
      <xdr:rowOff>0</xdr:rowOff>
    </xdr:from>
    <xdr:ext cx="304800" cy="300503"/>
    <xdr:sp macro="" textlink="">
      <xdr:nvSpPr>
        <xdr:cNvPr id="1203"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6742E2CF-CE33-4B92-BBA3-AD0693CF1EEE}"/>
            </a:ext>
          </a:extLst>
        </xdr:cNvPr>
        <xdr:cNvSpPr>
          <a:spLocks noChangeAspect="1" noChangeArrowheads="1"/>
        </xdr:cNvSpPr>
      </xdr:nvSpPr>
      <xdr:spPr bwMode="auto">
        <a:xfrm>
          <a:off x="4691637" y="14751326"/>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49</xdr:row>
      <xdr:rowOff>0</xdr:rowOff>
    </xdr:from>
    <xdr:ext cx="304800" cy="300503"/>
    <xdr:sp macro="" textlink="">
      <xdr:nvSpPr>
        <xdr:cNvPr id="1204"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BB90574E-DE18-4DB8-BDBC-A277F71078BC}"/>
            </a:ext>
          </a:extLst>
        </xdr:cNvPr>
        <xdr:cNvSpPr>
          <a:spLocks noChangeAspect="1" noChangeArrowheads="1"/>
        </xdr:cNvSpPr>
      </xdr:nvSpPr>
      <xdr:spPr bwMode="auto">
        <a:xfrm>
          <a:off x="4691637" y="14751326"/>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49</xdr:row>
      <xdr:rowOff>0</xdr:rowOff>
    </xdr:from>
    <xdr:ext cx="304800" cy="300503"/>
    <xdr:sp macro="" textlink="">
      <xdr:nvSpPr>
        <xdr:cNvPr id="1205"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E3258FF3-408E-4DEC-B17B-184B44086496}"/>
            </a:ext>
          </a:extLst>
        </xdr:cNvPr>
        <xdr:cNvSpPr>
          <a:spLocks noChangeAspect="1" noChangeArrowheads="1"/>
        </xdr:cNvSpPr>
      </xdr:nvSpPr>
      <xdr:spPr bwMode="auto">
        <a:xfrm>
          <a:off x="4691637" y="14751326"/>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49</xdr:row>
      <xdr:rowOff>0</xdr:rowOff>
    </xdr:from>
    <xdr:ext cx="304800" cy="300503"/>
    <xdr:sp macro="" textlink="">
      <xdr:nvSpPr>
        <xdr:cNvPr id="1206"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73CE5A1A-D7CB-4553-9314-F02D03F983FD}"/>
            </a:ext>
          </a:extLst>
        </xdr:cNvPr>
        <xdr:cNvSpPr>
          <a:spLocks noChangeAspect="1" noChangeArrowheads="1"/>
        </xdr:cNvSpPr>
      </xdr:nvSpPr>
      <xdr:spPr bwMode="auto">
        <a:xfrm>
          <a:off x="4691637" y="14751326"/>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1121833</xdr:colOff>
      <xdr:row>49</xdr:row>
      <xdr:rowOff>0</xdr:rowOff>
    </xdr:from>
    <xdr:ext cx="304800" cy="300503"/>
    <xdr:sp macro="" textlink="">
      <xdr:nvSpPr>
        <xdr:cNvPr id="1207"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2AD238B1-C63B-4B8E-9CC8-06C56D4E6A4F}"/>
            </a:ext>
          </a:extLst>
        </xdr:cNvPr>
        <xdr:cNvSpPr>
          <a:spLocks noChangeAspect="1" noChangeArrowheads="1"/>
        </xdr:cNvSpPr>
      </xdr:nvSpPr>
      <xdr:spPr bwMode="auto">
        <a:xfrm>
          <a:off x="4691637" y="14751326"/>
          <a:ext cx="304800" cy="30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957310</xdr:colOff>
      <xdr:row>24</xdr:row>
      <xdr:rowOff>52917</xdr:rowOff>
    </xdr:from>
    <xdr:ext cx="304800" cy="299636"/>
    <xdr:sp macro="" textlink="">
      <xdr:nvSpPr>
        <xdr:cNvPr id="2" name="AutoShape 2" descr="data:image/png;base64,iVBORw0KGgoAAAANSUhEUgAAAQwAAABMCAYAAACYo4lLAAAAAXNSR0IArs4c6QAAAARnQU1BAACxjwv8YQUAAAAJcEhZcwAADsMAAA7DAcdvqGQAAFfaSURBVHhe7V0HYBXF1v5uv+md3qsiUqSIYENEUcHee1fsWJ9dns+G9algfeqz9wYoRcGKWFAUUZHeQgmQntx+//Od2U1ubhKKouL7891MdnfKmTMzZ86cmZ3dRROa0IQmbC0c/BePR+KA076kB+KIyQn9/jo4hCs4LZ4sxIW3HQEOh+ErkR/6xWIxE2aFN6EJfyvY8uwQOU7UCcD+ItcfWhqhToAl7H+tslAk9bkdRVkkgsohUXkkXtvsJx4b8vutx62J09jRPicaOt/WI7G1cROP9jnR0Pm2HolEP9sR23oktjZu8pFIPm8s7tYctyZOY0fbEcnnyUf2MMpvPCauge6mcUXQd6yeqFyb0x0ddtXZSqIJTfhfAOcYMvRZVwq1MIzCiHFoVE9FOBJGMBxmL5Crv0CXxG1mJG/zZ9iX6YnD8ddbPuTO6XTC53YZRSHVFw1FUV0eQDzKqRzjJFV3E5qwgyGxZ9uyqqrA7UBqZipcXpflq6hVGLGYWcNQEZe/z+bOxoxvPoPH49aYRL0RNL75jrs1Rkt9mjHRFbXpYnLqdrmxZnkpKqpc6DVwIGKOaJ2CNmg3/cGgUmiVm4VRew1EmttM55Z8uxQ3nHoDgqXVcMEtPP75fDWhCduCRAm1eyL7rSvbg7ueuxMd+ra3fBWJCoNdkx1Y/2P6V5/g/S+ni8Lw0ENRr3PHtr/CiDs4Otd2NVoTDplLLZ6/Hhs2RjFk+AHwpHkQ0wVZA7GOrLM/D/FoFO3ysnH88D2RIdqYynbR7CW4eMRFCJUGRF2Qxz+fryY04beAPdnuUbzZ4cx049Gpj6DToI6WryJx0dOG6cDsx07prH+Vc1mONk8sHEeqP02OUZSXlsDpYhzHX+7qKVDWGXnbwX8uh2uLLjF+0++P+W2POt9eNBzJNESOa0yOJGzeTPirIdMemaUgPS0daf5UOGvWNv5YMJfNORtNNkQT/r+hEYUhI2hcNE+C0ylIotsCxECAwxXfrINTtEGio0JIyIMLi5WVAWxcvxGlmzZi3Zo1OrJHubAoyc20h7zUurik2awjY1tIIyp2C07iCB9SCklvVIg5E+tD/9cHDRLyvn2dRTwBDcerdawzOi5u0TWEhtL9XpeMLYVLjHpxkl0y6NVQvN/nLOIJaDjetrlkNBSnrrMibgYNp9u8s+XBdoaQdi5zngT2mB0GyXXCdYCszBxRFBsQCkbQpk17QJSF2yWdlmi4TH8pdkCWGgTreitksAlNqIMdSmGYzib/LUl2yXHj+iL0798fzZrnY/mSpXC63TIyUpUkaMQmNKEJfwq2o8Jg5012SeCUo56TP5lhIGbO1UyKRXVKE4+78euPS9Cv9y5o37YFfpjzlSiQTfB4vJJA4nN6IAdJUuOSQa9ktyVQD9Vx9EtyxNbQ+qtBxUoTM87b0brd19SC1rPewrZL04QmJKAR4d5uCoPCR4G0nc6D6kA4SFIWohcQ43KE9EpaDdrhHRGxIuJwuz346bulSHWl48B9BqN/754oLy7Glx98hkh1FG5RGnGlQ21jOgWPifMzOuab/NsikjUGYUgZZ9WaUzubFZ6EhvjYEhLnkg25+qibB12dNPy5eBPa1JHL6UAYIUSljuPumNG3DbP/u1GHD3HJfCYjObyBKPWQnGZr6njbUTcPk8/mIcWtU3bW/e9HfT4S8zD5bDuSaSqkX/HXEP7iKYlZNnQ64yK8YlW4IYrCj3jIh3lfLcHCuQtx4eizkJPpx5A9+qJTu7ZY8tMv+HjyVFSXVCDF59G9Im6XWBzc+87F0j+oAyRje4nBHw3eWeLiMW2LikgVCrrlo/XOLRB2BKQA1oNyTWjCVuKvUxgipy5REB6PD06HH8FqN9avDWDOrMWY/OonWLd0E2669mocPGyIyHVMlEULXHj+KchM8+LX73/CxBdex+wPP8XyhUtRWlwqI6UTPq9faLqbOoEN0WjOmBvBeBiuFm4cf+WJeGLak7j76XvQfbedEIhHVJE0oQnJaGwwVGmp3elphOeDrz/F1Nkz6+z0rI+6JBO3dBP1xNDaSs65tNMpnTrmQcnGKqxcuhpF64rlvFz8oujUtgP2G7YvRhy4L3bu0FLXM6jXuKZB4X7t3Q9w57hHULSpHE6PG7xh4k9LRU5+Ppq3aS2uJQpathC/FEQifB5GsxWIBUKeyWaS+Za8y103nCaAz7AkFigai6BtdhaOHza4Zqfn4i+X4NKDL0VoE3d6unVJZltRY1bKNMIh5zFI4cRLSYmlQP7NNEimc2SJZiRDxYuxHRpHrsViM4VwIBKNouMuHXH21WcjJdeHXxcsxNIfl2DuZ99jzdIieKUdaH9oFhZt5lU7VyEtua45Zbi5Jas7ccmzto2xVlgGKm8mZ73afCndzYL51capaSvxYhlNfnLG/MiCBEXpJ784opIL5UQGIIfX+DGOJTuMzfAYIvA4GW7VokQytMk76TJ/i7imN3nWrY9GoGUUSDwTU/5bSbRe5Mf60lChS47M0r2UQ35u6RNu8qppLFqE0rUJmQOhPqyLBCivvxOxuPTPHDcmvD8enXavv9NTc/gtCoMdPxEUksQS1ZtTiQAz1OX0Y92aEsyd/ROK15ahlXTunj13xsD+/bDrzl3QtUs7ZKR4pUKkOsWyoHJJxjfzFuGOux/Ct9/+JBaFTGHYEJJfNBaG0+tAVm4Odu7bBz379BGhlUaRfheVjkOoIOtZAng7JhGsjoRIWi8JUVRh5GybwjDVUTdn0tVo4h0jYzJ1cKiQUjEAYRH4AIIax+l3we1xicXg0FvM0luEpkNy8gr7VselsEpZ+E6OUCyoIinNj5RUH/wZfmxav0msipAKpl/SOcmn/LxSx152cocLUcnMof9sXoUfl9SviojpoBR0hoeiXBGJiA/XnCS9KFZth7BZM3E7ZMooZqRTaMdJMwH1hZv0E/zklG0Xige1/bj7UKod/rhb5UIIw5XphTfNg/T0VOQ3z0VWWrYowrkyXZU0njhSMj1w+b1ISfcjp2UO8jJyMXemhJcHtKwOmcLGhf+wKwKnz4VYdVhqxa+s6AAlZXFaSru2PhpBgsKwo6qesY7avnISc8ZkMBNLONOhg1p6djpatWiFxd8vwbrlhZK/lE8TUnmYNPJPXSIHPOeO4+0NVRi5LkyYLApjUCfLV/HnKoy4UwTL6cGqBZvwxQdfo0vHLjjtxKOx7757oHlBlnYQgtrWKWl1pGKjsuJqIM0bjcDtEjobSjHu7ofx3tSPpeZE+MVPS+GIiGURESox9Oo/AIOG7aOCx7QcSZTHJN7+UoXBrCSu7eyyV0lHadY+F/337o/+ew5Eel46osEoUvypiMgUY/nCZfhu1reY/9V8lK4vQYozRTqAKBMR/vTcDIw6fBQcGQ5Uxaqlg0leko+Xd5ekA3PPHK05Ux9OfDNzjgjsAnjgM5YLvRNAUXWqMpCqkfNgLAB/tg+d+3RCr4H90KFTe2Rkp+n+GLZP0boirF6yGt/NmIulPy+BOyoWJZVGQvnrKwzDozaPHiQfRxCd+nfFSRechIycNEx7dTqmvvo+fFE/sgqyccwZx6HX8F3Rvmdb+DJ9WDt/HS475mJsWLoRqVlpOO2CU9F7aG+03KkVUpunYsPCDRi932iUFZWpIohK+XM7ZOL0q85E886thN9v8OpDr8Ah02NRf8qLMCoM2XxbDP4GsOzaxnI+4rCDsN9pQ9GpTwek5qfAFXHjpuNvwSdTPkKaDKhUy2wXO187d3PCf+IkCi2l7Y0tKYztn2MjcDt9KFpVgq8/nYMDhg/H44/fixOOGYGWBZlSbKlMEWA1X0VY4xxSdHdp3cZRJSKdmSNo6/wsjL35Chx25EiEIzKaSuNzFIxHuT/eI6OmFz/O+RaLfv5Z1zWMpcJR1ND6I9BQJ2gcjCvdwk5iZEAsgwDiWVEcd+lxGD99Ai697TKUlpdh4suT8fxjL+L1517H2tWrcMSZh+OOV+7EfW/eh0Ej90DAERISTnhkihGoDuDX5YvQtXd3XHzPhbjkgQtx8bgL0XP3XdCufWu07dQGLTq3xD5HDsU5t5yN3LbZkq8odFuibVjMsfNQt4S55uGJYa9D98K4V8bh4XfG4+DDD0B5SSm+mPkFZrw3Az98NQ/denbDhXdeiF0H9tJXJRilmKiFLKFPhl0XCodYWBEcf86JGHraPuh/aH+cfulpYjWkqoyUFJdi/MMP49XnX0GKdDqn34lgMIRQOCyKz4NgWQQTxj+Gt954C6kZ0im9LoRlMImKQlNFLQNRQH57jdoXh1xwCPof2BcnX34SWndtK4ONTGXJAeMpJzbqMFgDlq/hkASoNjTx3pn8Fh556FGx3BzmYUp3FMEwLUkz9UquGsMDPe0A8akRnD8XW6cwyBtH6QRn5qkJTiMR1lEODrFCvDLy+x1piAW8WDp/NfYZNAT/umkM2olVQVAJsI4cNMe1Q9OqEGq8llGNxk+Uo6E0owSIJcFFTcYFclL9uPDsk9C2VXNEIxIu8dlnaZTwzgDb6Ne5PyFcGlZzL1BRqeZ7MgwPtc7kX+u4PsOR1XYar6bxDGLRmIy4ncX8TUkKMVC+SLfG0TcxZgzhaABZbbPwjwevxUV3jUZ+y3zcdcU43H3lPfjs9Y/w6yc/4/O3P8G4MXdh7PljUV5UgS6Du2Ls0//E/ifvj0r5KcUAMGPqNHw46UOIxa0Ii7n95N1P4IYLr8c/Lx6Lmy8Yi0duewTVRdVYvmS52EScBpKjBJ4sIWf5I6Is/M29uOqhy3Hzf29E7wN6y4j/Ic4/YjQe+Md9ePOxtzD56ffw1H1P4aUJL6N4RSkWLlqkj/qzLVjrUmpDXerUeEhd8yiOdcIYNTxQxuT4y7yfhMcAIqVRfD3rawQrQpJcbLiYG9GKKErWFNeUkVaQoRGXfEXhiNLYsGqjyo9C8tO1NvnjY1ZULEsXLMOmJZsQK4/hl68WYOPaDSIjMi2Q/Cl1pr2t5KStyS0ZUT9CRzlKr+ZB+mxgqkijKMVDDgziqTPkRNW6CvOIAyHJAkFpNKFAy8clykAtTesXExpWTIHJ8a9C/d7TKKzS1ji7uoyjj4E503m4FNTr8Ykp7dL1Cp8oj3POOgm5GamiCESLS1Tt/JawmHS1TrsnTSSJw8aIyzCnnVhr3qBDqzz069tLKl9GMnpYYezULhHU0o2b8PN332P6u2/jh6/nSIhRNtsbnGMvkXlodWX1VtPnXLWmJJIo6ovjvGtHY7+ThkFmB/hs0meY8dYHyHRmIsWVAo9YSWn8OTPw0aSP8fazb8m8Pg5fnh/nXn8e2vRsgxCCIpxxiSWjqihfuz6cTpfSyEYm0iJpyHZkYdUvK/HjRz9Jpysx0yipMwcHhBrwXEUWEW8Yo2+4AAeePQKebC8WfLYAD1x/LwLrqpHuykKmIxMZjgyky69yfQUWfbUIa5evlfQOUTZCQViRvqBwyAn7CgeDiJxEoxLODkJeVSKlXsS65B6ctx9/C5eMuBSXjRyD8TePhzMi9qjwGJc0+myltLFd4eTTHA3fDBeiekVQOXEtQbJS+MTq/X7Gdxgz6gpcPupK3HTOTQhsMu3nEgGkTeoQ+ePtfnbaCC0PrU+hIUooKmGUMzIdo4KR6SBBJUEFG9X1HSsJz+RoF5GyaeTeBNHPwRTOMEJiLRpVxfJIOdhHlAZRc/KXgHz+IWCjcYygco9KI5cXB9CxY2d036mLEUwVZityMlgnWi9SWWJRBGTuXlEZEcVBiUtMRK0OdOrYEbGwNJY9kljgGBAKBFG0dr0+Jh+qls5UN8p2BadKhu+tAxWfXZpALIRdBuyK/Y4bqoIZD8Ux6/3PEBfLicJLK459WTuedAV32IVpb07DxhUbVWibdS7AoSeMYte2lC3rWEnXwAi3eEoHiHgi+lDfndfdgXB5GC6PCCVpcxpYUwYScKA6FkT//fpjxEkjpO1EkEVJvf70GyhZXwyfl7tumcB0eo7av8xdgHtuHIfStSXwuLzKhzMqHVeUelCsoCAq4MqII7WZD2ni3GJsBlyVCDvZUVgnppNXR4MISPt9/+13+Pazr8VMEjpcgJVYDs6RrJzrwy64fTRg+Z0y1WVHDUvHDDirdMq04Kdf8cXHs1FVUqXyRsScUSl3JarilaiIVCAUD8GV4pZpTQjVcbEGUh1Ia54Gd65MfzxhURBUEnFUcUqZJsHNU5CWnyYsS5gKncVLbc+vhXhFIxFUy8+R5oSveSrczbyIpEh9OaolAu/imKh/Nf4whUE4RDWXlVRgTeF6rF9ThMz0dKR4uaDEemusBqT2GKTOhZ+XFeKyq/6J8y+5Fp9+9b3GMIEC1r24HqKEMmVuy4qtA+05DlSUlumUIRwMmk6zo9S+BXITkd+g/QfDm+sT9pwIhYJYuXCVTBQ4VWBnZEwzDrFT++S3Ycl6rP11jShS8ZO/voN7IycvR0duYzDXBU1z3nWJiyVz/JnHomXblti0bpMuuqmyE/CORp2kzFfoDz10P7izqeTjKBFFMHf2D0hxpgvjEkHqlkk42NMajFSEsXHZRrEG2PEZJn7SodJbZePAEw/GtROuw4TJj+Cxj57EYx8/gYemPITzrj8f/rwU7Zi0JL1pXgw9bChOuOw4XDB2NG595l+4/r4b4MvwazM71NRPam+BVpNyU7/8rBPKnS72Cq8DBg3A8Zcch3NuOQs3PXY97nz2LrTu3NpYBx6gz+ABOOK8Y3HKdafiigevwC2Pj8Wex++Fk687GQ++9xAenfkoJnz4MK599Bo069kMrbu3xiW3XoRHJk/AEzMex4Tp43GNhBXslKeDgKJG7imHhlveOWnXrx1G33gBHn57PJ6cIfXy4WNS5tvQY/Cuoka4PrVjgBLYAIS9xMfO2TAJj52rS4KZ69U6VgtNbpfHjcLCpcjOS0PHDm00bjAaQUVVAAuWrMbMT7/CG29OwS8ylxQrU0zUsJioIY337c+LMfrSGzH5g8/xyex5uOCysXj29Wmm8sQc5IjGeeBeQ/rg5JNPQDQsmlzyNIt3wqM4drScvAKkp6ajQ6cu8PlF4ASJaxSUvUSni6eJLqm1au7faynrC2ZDII3E+rGJypWWg68i7Nyzg/pxKhGUTldRwtFFJFcUBM1SVQPkUYXOKaNvCGtW0uw34O3knPw87fwxCWcWugakdRVFbrs85LfPx65Dd8XBJx8Cf2aKloMVyjsszIf8GEhGAnb49Mw07NKvh17TyisvrkB5UTlcEp+xuKagpj+dMEiLyOPwaN2xfkiD5vrI4w/BqOMO1cHj7RffwYcTP0QoHEKXQV1x4i0n4rybz5dpmXnmha9B5J6KoQfsh9NvOgPDThuGroM6k5LQNGrI1L04HnhmDQQsQ/K+IIUE691dEQ1twYgLPXfdFWfdeCYOOfcQqZeegFdbRG8tu2IedO3QFededw5GXTQSg44ciFHHH4rs1Cx8P2uuNk3bPu0w/MzhuOfVcTjzqjNEHq21FilXm96tccA5B2LMvZfDk887jpxeaM6GGW1HMfikj+w9Yh94vT7M+ngW1q5ai9Y7t8KQYwbj5idvQsfdOiIYD2r5Et22IlH+auSwIVC+G6Ffv+f/Rpj2SchEtHgsHEa7Nm1w7vmjcdzxx8Pp8eOO+57BuRf/E4efcDGOOnG0nF+LG267Gw8+8SxKy8UkdHrE7PTih18W48qrx2LxopVIScuE15eKculE/7rt33hj0gzJiqZlRExIJ375ZRGmTX1PvGhOmo5VAzldvPBnlJcVY/mSRSgtLZV0263Yvx3aILWcckqQKh3YRkSmIhExUylcGkc7n4Feyz/eFgwEqFRISeTX5xOhM4uXJp38OMqLh8PvxIX/uAB3PXEHrrr9CmS0yhT6tTQNEq9NHVH1cN9AVl62XhPRoIzAIWvNSKJx/s47EIF4tUytgmLKh8SUr0almOe85vzfHfdgxsSZuP7cf2DC2Al4+5E38O9r7sOto29F6fIypbvngYPRrFVzGeGl7NUhvPn2y5j01juSoQajOlitlqKWR/kjB3KRVIzkUtnQdJJEFb4ou09mf4ynnnoKwWKZqgoCkSCCkZDSpsKYNfszPPboo1i3fr2Gl5WU48nxT+LOG+7EOJnKPXj9vxEtN0ujzdu2wKvPv4pxt9yDe699AHeMuROVayqElwh6DeqFtp25vhSSotjTk1oZjIVjePbeZ3H/jffj8bGP45YzbsaSOUs0rHnX5hiy7xChYxT4X43t3HMSmkpGmGDIiQ+nfY777nwYN/3jDtx/1yOYPPF96bTF2K1fT1wy+nSMf+B2vPbSU7jxH5eIFSDmuPxWFm7EHXdOwOLFa8QiSBUf3ikRARVuw2Ld3DFuPObMXyiNL1pb6n7JkhXilovy0Am+pT311EgID1LUpQsXYOWKpWahbAdADY8CWgKxiD2qx3XPBB2j2I51kwia/x43Ry6tBlRVV6G8qlyvNbZ4Rj0iztJhY4EoHrjtAYw5fQz+dZV00sJisWoYT5SWEE+kzPpOhC5IJigsriNQUWsqCeO8vn2PdjhDRtjzbxuNs249C+fceg5G33oeRl9/Lrr16qrToUKZYpWsK5ZJlkdGWjd83hSsKFyFovUblK7X50VKql+6BrebASnwq+VVw5x0dLN35DdCisBy6CY3UTyiXmWKLFaWNdKrlSXnVOOcmqUKB6neVBnEjFw5xAT2hJ1Id2QhHdlY+vNSBKo4haI14oRbpnYZyESOhK36dSXWrygSSjKwibyxbGxXvetmWUk1kFN3VOjKjwvHxWuLsXp5oRUIpKanyf/EFvrr8If1HM5D/ek+pOdlYk1REcJiql1/3VWY/PYzeP6Z+3H1mHNx7mlH4oB9d0fPbu3QLDdDhEPmutKgL778DmZ/86NUcpqu7vPeeZfOHdGlU1u5jmPdxjI88vgLqJRRiGCDuFzc8GLy9cho7XZZJpcKu4igHHfbYwi699hFhddEttzWYFvjbwHKW40ycyAiJuzGNabjsINyDp+enSGiFTHmNWWZmcs55ZvnTo8DmdmZmobg4u6GDRut6YvGprjCLdYY1ynKZcQrK6zCL7OXYPJzH6B6kxlNuX5i+gxTiLM6EMFw3vlZv8aMsgxPzUgVa0iEWKJxauCWCf/GVRvxw7fz0Hv3XjjlhpNx8g0n4aizjsSSxUuwetVqkbQoUrJ96LP3bjj+ypNw5fircOP4G3HlbVegWdsCpRyJyUxfRngF7yJwdZajhPyRM+bHuiJ3pnRJaMArEUyn5rzQNj8pHafXVjpTzVQO0qlFOWhOlB87XBSKS1edudjO27KkQPYkptJlSEQUtFgdInOGR6HFwUCJGIVnl8CGxuMUWigpNSEUtdaUGJUKlFbMjgByuF2gcx6uB7Di7I4gI09eM5lO+MVykEZq16YAeVkpWLlqHc6/+Br89OsyicUGkQ4sSViRm8oqMeuruTrGcGMLhSgkQjSg7874141XorkoFidvh/3wi9JRSBtqhUrDuIXWWacejSEiuKFwwKLLPOLIzsuR0VFyZGOqIBi3JaggJTr6maDfBauWzJ/Q/faTOVz91EU3T4oLnXt3FiM2LLLkVCtB32nhknJK5KjESc/PQIsuLaR04idV+NnEzxAoDsDN76WwzJKGskiBZjoefVJZrgon3nzsdRQtXQ9vugfNOrZEzC1xeRuG9ZNQOFoxleWVmD1jtl5zPSSndY7w1kWmIGG4ZKrB9q6WOJ98OBOfvvepxiOK1hbhw4kfYFPRRuR3yMc1j16Leyffg/PHnitt4MAH73yI9199H5tkRDUwO3kpB+aWs5wJSyxDYn3Ti0xKCTWuDb2DY53zhOGJ4BVlzXRgXoti5Qm3vjLMNIU6Utb4DLB7iRy5vVDlRi5jVgIVdwljH1d+xJ/NZG8g5hIP60i8JBKJMYAxTQQedd2G1KUMTm4+NCyZqBYnKqvbILcmem18u28mum3FdlMYDUMYtTWlMB+xbnvOmPk5Pv5kNqbLMbHyyH84HEYgJPNyueBCnf2wUSQcRL8+nbDHoP4SR2aDoZDujiPYbgRHpy5dOuDEEw7F0UceAo8osMQCGq1v8bODwSfm9+wPvsKyucvh4wNSwvs+B+8JX6p0SJmq8F0WKoXS0XiLlbPhPgN2Q8surbTulny9GDPf+rDmroqpURtGWMyZkBGB9IgUB2LV2OuIvXD0+Uci4AhKPepYqfEMDB1P3Ispr0/F2l/WSSdwwZ3ixgGHD0fcJ8osFhQlLbGEJ7+Y8OUyz9dMBMzT7/YLpzGMOO5g7HXs3vCkezH3i+9w15V34ONJH+HHWT8gUmFZFRKfHNCRhuHEnDeEGl5r8qNAG1968Vw7jYZakEh1OgrPay5Zc/wZL5ZeL2oImIgmjCciXTVp5VTpMn+TB38KiUy5U96k/piDjAE10PYiLYGxJDRBg2jE+0/DdlQYUhmbKw0rU4b3kAj/d3PmyWkK5v/yqwitaSBnQmJWNvuHVjgrXhxHD/o1a54nQhCRCpfqJ02CSXkuCqHHTp3RLCdDjp1QwFuMMmL9HcA7AsWri/HEvx7VnYcset9hfXDQSQehEhW6IBcJi9iJzq2IVaB51wIcO/pIpOakoHhZCR688SGUFJbq9IOjpi6wyTSQiofNzFrmtulq3RBdhap4KVzpThx7zrFwyjEq7cImqDtymVHc7/KgcP4qPHLzIyhebqyBoUftiyPPORIVTqEYN1vz2V5rC9ciGjADA6GdQ34FzfK1TLx2+zzizPqMy++BR5QiQ6jOOWBw34Key4/T0RpIgkhEpk88EVqMqU8kW+DYRGvUNt+VEutArwRSNu53oJVEy4nxwnJdAwnnvgwzqNAiYLiUpaZOTHryxrJGOH2SIA3lTEXAKSR9SIfrUjbIN8ulYirHUEjyseiSFypio1ScCAt/9m1uggu9TLsjYPspDEobW8Zydl9mxfJHU0skGVXBEDZs2qR3QyoqgtKgImjUrgy3wagkp0SkGqXyOKVRSD7c8MROQbOWMCOBEe6MDJ90PiAtJQW5OdkSJ4GuDSZLdFsA2Uh0vx1MnOhqQd59Dh8+lWkF7xz89OF8UaoujLnzMpxzw9noMLAz0ttnIrtLFoYcPgQ3P3oTeg7YFb9+8ituOWcs5nz4nVgp3JYu9eB1oG3ndti5fw9qIqXvTnfjkJNH4vQxp+HEK07ECZcdj0tvuwRdBnZB6fpSndJwjq6dsQ5IMYY0pOKj12biptNvxqw3Z2lnuHTsGIy5+0r0GLorsjtmI6tVJtwZMihIGxM6yorCIs3ZM79E5cpKoeVAj0G74Cbh/5Qxp+DMS8+SKY4oE/FPS0+RMvVEboscRH0RtOrYCp136VwjpTkFOdhlYA94MkXB+ONo0aEA3fp2gxhViuxmWRK+C1ILUhHzRdFS0u/cfyex0nwaniXy0GOAhOemIeQOIadlLnpIfK8VnpaVjl0G9URmXgYirhCyCjLRQ+owPStDw/3CX/c+O2k40uLo0KOjLtJqDQuJLjJNS81KhSPdgU67dpF45s4S6TPfZu3zEfWGxT8LXft1rbkr5vK70K1PN6RmpyHmj6nVmN+6mYYRbXZqg667dIHDJ4pf5d8KqAe2XbKzZa3RRNsE1Ys333zzLTzaI/aSwuVYvHppzV0HokbJNgLdrl3HGW0aCTmx6OfVopmjOOyQ/dG8WS7eeHcKCtdtQKf2bTHykKHw2fmI4iirCmDixOnYtKkCTi7jCxFu++7ZoysO2HcPfP7lXMz+6nukS+MdOWo4mhfk4udFSzFl2idKYrc+3bHPkIEyF47inckzsL6oWDseR8AO3Tojv1UzmRqJEkmoR7K7OWi9JDgqv6wUP3bp1A5+HcEdah1MeWEKotVi/cjPnibZSCKhLhFkgV60NFYsWo1Z73+BZb8u1YDdBvbFkP32wOD9B2HI/kPQd/c+WLtqHV568CU8dc9/sGTeEqS5+d0WsRSEt7T8DBx+0uFo2a4Fls1fjuU/LNdjZmY6mrdpIcJYoO8NSUtPx7Ifl2P2+7OxetEq6JY6mUuzUxtuCHZ4o/RdcRcKl63BR1M+wk9fzkOosho79e6OPYaSt8HY96B9sdseu6FF2xZwiKIqXV6KyS9OAqpdWLliBZb8tBjOEC2gGPLy89QamvXpLGwq3IhYMI7VC1ejVX5rpPsyUFi0GqOOHCV8NseKX1Zg6Y9LsW7lOnRo0wGVxZUoKSvGQTLN6SiW5IqfV2HpvGVYv6oIbVu30Y9eFfIBvWOPQPse7bHi1xVSzqUoXLIG7dq2gzPiwrKVyzBc5LHPwJ5YsXAZlkn6lQtXomVBC91+vmLlCgw9YF8M2Gs3rFu1Fsu/XyZ0liMvM1/KzZWlCA4cdaDmuXzeUuFvGTLTs1EtvDn9DowYdTAqyiqwdP4SLPt5GXKz8pCfm4dFCxZi8JDBunN2zYo1mu9yaYPstCyEKsIoqSjBIUcdDI/frTQZztuuHVt1wsolq7CptFitkYYebU/uo0bOpOX0aHluAVTujhQnRp58CHLa5Fi+imfHjh27VMnICK5Z2Qrjg68/wdSvZtQ+3i6h9mjeGPQZhDpRqDC4GObClDe/NA8/jb8TvXp2xSlnj8Gc7xZgv70H4bEJtyLdw40/HOJcWCUd/Oxzr8aCRYVqupKxYLASxx91EMbdcjnGPfg0Hhj/rCqeZx8bh149OuONKTMx5srbhIYDZ592GG66+iKUVlRJPtdgngipS8rBxdN9Rg5H9349ERRzMBFcG9wcjMKwLgSc5rTNzcIxw4YgSx9vd2yXF+gYzWXokd+AoxpurxuZMsJx85RH6iMso3e5CGVFSQXCoki9bjHpeXtZ1zakcwsN7ovg+yBoBiMiAsD20yLwH/OoRVzKxj0SHlEGFBYurDpi3M+SAElim/m8xRjTHaMBpZmS6UdaTjpS03j7W6YBMl08+PBDEHGE8PM3P2PuJ9/DFRTazphMqwJw+VzIEMVFflmGkNSlT6YnLo/L8Ct5uWSgoBlOKed6FWWDbUDO+Y4N3k2jOU/VFpGplOHNrFdxrUef05Bz1gWfVSEtXnNOy4eg3aKUVdyEJ30mROpa604ycLp5x03qMyq1JdUQ5RSHswENlD+umsvARotX777JwMTcOM1xCN8+kWHe4dBnS6Q8fCCO16w3PgtEOrS6wuRbup25pUu/mG7gioqf0hO6PGcoDXC+w9ZYgXJRM95pqWpQdzop4RpcN86WoI+357jxyPvj0bGBF+iwjrcv6vLchG2AKi4RLlprbhEwPnzli/hRvT6AokWbsHp+IdYv2ojgxpBOX9LcafDFxSTWlXcKjAidSJdbRkhX0Alf1CvhPnjF+WJyjHnhjcqRTq/FP+KBV9JwlkyFYT2sUhcic/p5SBFlnR5Kp+ATyCl8CrkMKFlWinXz14pbgw0/F+HJ25/A07c9ha+nfikahJ1beJOypTjT4A65ESgKoHpjFTzCT5ozXfyki1RIpwiIqg27hXfeqpUOFnYhJZoiLg1+y3mEX+7QdIil4gm6xc+LVImTGvPLUcoiaRCV+pA4rpBHy+2XOvJJuC8i5Q354BKe3KKwXBLXFZY6iqYKL5KPI1Xqzgen1B33RTgDTniikk5+fFeIR2jxFjJ5dATFGpT0flGuPuE1jfXJvCVfr8RhvabEUySM/KcKn37Jy424tI1D+GY5/MqbpBPqHuHPIXXjiXjVCvPGpW4cKRrul58rJLUfEScKhmseljb407H9FUZNOaRiWKia620ooI4m1Dyb1z6/STfZZBNdMsgqa8ZyGk3+2c5OY0pkXfwG1JZRx3b5Sadk55WRRW+DiXBxpOOopiMfbRcZ9jgCcYRkWCwqcalohAw7NP3JI5WP7miUVOqELrd16+sDLD9S1Hv+QkDTyI90iMTWMiMXeTOByqlEYCtxz4dXRn1jJktnl5E3RQSdG5jSkK4bmgjmzb0Iul5l16tLrATeKua5jMi8ja7UdSSVsrEemCdHc7uDMD2tKSVCphlH+Lfo6JutlLjUo5xqGK1fN+lIqVkPQp8djzFJjoXVdTGmFA8d9ZlWrs3+CXNXI7GPctqpLAiYJ4up1gfTMQ3bhGEabhyXcvXRedKRspIvPkfCN5pphZMnScCy0unSrwRpOcSx3c15Lf26IJFkJ3FrXENIDLfiMFkjsIq8ZbDzb87V5mIzZvsbRuRK/baEOjFsUkloxHurQZlKdPVAvhMdc2QjJTkjcr8DCeSUlGRlDtZPhJ2CrHyyEykvjGDHsMBEIpGkQ4EyPEvTqmQyMT15xqN9zSv58VRGU34OU4yHWmgUk0NNvgJtb54o43KsSUNfCRMLhWfsRFHmI/E0vjBGYWNn5GYpZ1xGaSpDSU8LielIy363iioNiWs6L+vAosMj4/Fc/zM249GSYVpRqJrWis+ysTfT6hB2dNeqIVlD3/xMuAkwp0yvD+Npr2Ud0TGuCVMtoMrXvFHM8M+0lAwSEapyzRjkWb8NTAuNWfCaik/8aspKuvJPa4BTIs3PzlPKp/+Zt5wxchLol+hYlETXEBqKo6StDJKTMf/tDJNRXdCvIf8mbH9sez03mEKbLFlcTMy6vg2l1sTiGNN2iUhMY50n5KVntrc51AH7nQp4QmByDluDhmg3RGmraG8pkjJbN8cGk0g89U9ibqt4+BPwByiMxtFwoa2aaaRGOGeOhHk/XtRwHTTQ3OK1o1Tsb0E93hN7BJF83RB0iNuKeAmw862Tqg4zdenVuUpUKna+PKp33XQ2GmePiQw9m6qxiupDR9GEIEOyNn1DYHx1PDdeBpZfg5AEjYYloH6ZkvioYTYhonWanNS+tnmtD0up/AlIzr9RhcF5UqJLRr1w1hhNP2vCxrmYmYszrpWxnOgcTK50B6dVbN0rb041ngnhSnEcuVlZ6NG1M5rn55rYIinG/IQu0ykSSiXZKpjeYsUCT8QxvcxlN+eUmQTHXGhx1jiJosW1aSbAvqpXPzavCVDz3nbSFHUoMYMaIWs4fbJvTfo66eoiWQjr8GA5om4HkNrUdBa9uoG1sPPVyNa55iausTR1YMWt+V8XNSQF5lF666IGtekTob5MKydszbrtYvsb0Csx3I6y7ajloz7NzRBNKCTLZ1/VUjNIvm4IbMrkdk1GYnhtHDm3zpLRqML47SDJhsiK0GkBpKOHI4gEg4hGzCv0TaesW4lc8fd6XLjskrPxxKN34pQTj0QgHEWE8z4uTDFhogSRvuTLmTJ9+WZx9n2zIkjQt24em4UdvZEkjVHahhzqok5ZBHWutbD14li+dVEnSm2oSSq1LF52lLrUtgYWvWRek8A5dz3UpNnWXBNoJZKtwwPPG6eroVa5E10Tth1/gMJIbI7ac3Znthpvz3Xq0AojDtgLI4bvzXeQiL8oAC5D14HE9XgxdcYnuP2+R3DT7Q/hkqvuwAczZsHtcwsdszef0AeI5I/vw/hu7i948vmJ+OCTL1FdHcKO8ih747DrauuwudgaltipBHa/Mn24bmBS1M1Cx5yGFEED0DsbiaiTrj6dra6BpIi12ZDe1vHWhN+HP6w3afNpg9oN6dQpRkaqHzfdMAYPPfhPnHziEfC6nXDq7TTLEhBzjZtlouGgvvTmw2kzMOndjzB58kd4770PsGjRYqET1s1ccWtdg7fy+BQi38c4/6fFuP3u8bj2xnFYvmqd2YRjCZYqre0lWFst5ZtBUsfhpqdwPKRONwIpr8zIWGc275waRCUOX2fH5y3MeyP5VGtMpmAxpcNvl4TF0Z9HbsipAcmI44YnjWPFN87ky/iGF5Oez6bwf7I5zU5ruKoLtTJqokpOSi+sz51Uo0qOAQTFhcTxydutqk7NyLYYDXmWlW+jqo5XI+KQOpDyG+tTozRhO8M0Qb2dnvU/ZFRPUKy4NvRR6oRmpyDx+yAVZTFMfGUGpE3x+CN3Ydieu1kxeF8aCAQCCFRXIZ1v1fK6UVZRhZdemYR1G0uls5uNQtEI7+FH4OLXtfjoNncHCmsnHXcY2rRshlXrN+L6sQ/g00/nilXiksy5g08YEB6534C8x0RY9x11ELr26Ql+x4S8apGSykXoOkYCkidM3OnZLjcLJwwbgvRGPmTEx6ATkdjhE6F7E+To8DjRoktLxD1801YIgdIgSleXyNRKykOFyFtvMesBJU8MLTs0B/x892dcX6ITlzSrlhbC5/OjdbvWCMSqdIch9wb4fSmoXFuConUbxTKTipMM9QtcKX60aNtS35QVEyXs96cgVB5D4fKVaF6Qh5QWGQiEQtpQfE+P3+FH4bL1CFYEaqy7BiFB+sxDjA9SiRJyBJDTPAfNWrVETkEuMrMyVT6qKsuwqaQYm9aWY+OKTXDWeQMYp57WqQWuexl1wfULUQweB5q1b4GM/HS0bN8KobIAZosF6gpxr4MMRDVT3c3w+hdhs+sYguT+9VtgsqjNZ2tobmmnp1L4IxQGz11xNzzxNKxdVoz2LTthxIF7IjsrDYVrirB40VIsXrYKSxYtx/q1hTj0sINx9ulHq5DPnb8QZZVB8J2R/Phyz113UmWxePEKrFpNq8EHtzOKXXftipzMdGwqr8Itd4zHxEkz4da3WBuxUpYd5tkF6VEYNGwoeg8ZgADfk0FRYngDDbc1CoNbw6kwGvvy2dYqDNarsukD9j58L+x3+H7otlt3bFhbhNsvvh1LflisnxVQ85tObMKoN4q9D9gHQw4dgl0H9cTSH5bhwzc+wJTJU5GdmYWDjjwYQw4fjJZdWqB0QwXmzJyDGS9Nw4IfF8kUUOpH2GBHLigowCEnHoLBR+6un+ybO2suPnrzE3w+7XP07NUD+590APrt0x8ZeelYs3A1Pp/4Gaa9MQNl68t02xehvOuZgFaFjhTSsR1RfTq2RZdWGHniSPTo3R1VVQGsWb0WgaoqpGT40aZDa/3Y0rrFRbjmlKsR2EBFZBu99RVGogzSOnKmuXDgUSMw6qyR6Lx7J0x/YjrGXXknXEGRW1GyLq3b+nW+I+DvqjC235QkqfzcQx8J8+1X6ejQsTOKNpbgplvvxwmnXYiLxlyHhx75L2bP+lqnFbv03AW52VnasUtKKnDnnf/GRRdei/vunYBIdQAVMgqtXbEaKR43pk+bidGXXI2rbrgNS1etVXH4cva3eG/i+/qFMz4OHQ7xsWajwFhAbpzh2skP33yJFUsWq+WyI4FliAfjmPTqJLzz1jvIaZ2N7nt3x5g7L0d2uzyEYjLKC8tRj3REKrOwA+9PnILnnvkv3KluvPnm65j05iR4gz5Ura/G048/g++/+QF5nfOxfNlSPCb1uGDeElEVqdKfzf0YjyjSTRs34LGHH8WKZSv05cjPPPg0Zn3wGVIdmfjlh0V4VNKtWrlC6ORi7pzv8Mxjz6Byfbk+NGajjgiqVqNCFRbl35DD9sA9r4xD/33747Un3sQdV9yFCTc/gqdufRqPXD8BN11wC+Z9/aNYVEFUVpSzlTT91oCKJV7lwOsvvi7T1plw+hz6aDvXuNkxuINze3S6/69oTJ1tt55TnxDnwU58+vFneO3VN7Hg1190+nDYyJE445STcPIJx+OMU0/BI+NvxV23XYnjjx4Bn9ejt2IDIb44NoJTzjoeg2UK8+MvC/DRp5+hY4dWokjOQvPmzWS0qrTlE8GgzIH58JSo1PbtWmGPQX0kr3zdBqxTEwHDvD4fPHxJbmPanfKVJGNbGgm2F7hN2xP3IVwpJnxYlF4ghD4jeuPSsRfDlePUaQPBp26pAL1ivQVKgghVy/RFlCqfJNX3KjjdupOSXwgjqsqqEKmM6MNlTo4eUj6WiZ1JP5IcjqOarxkIxSQe9DkTbkpm/FhlDEHhg4hUSb78RiqnRzK6194WF6dVVHvNB9P2PW4ornvseu3EN5xzHT6b8hlCRUF4I054ZZrkinlRKde/zl6E+bMXSHn5gBnpcBrZsGDW9H8rAq8dMo2J8HszmrWJwPLZzlzLPwmqYyfKae0VCVnXSsPQoYDpJMg270hI/gyH9JZ6pBNPO4qdlMzVetnE//5oRGHUVrjtVGsnOJFcq5K4EiEdls8CJISz43vEzB44eBc89O9b8MKT4/DwPdfjnDNPwLffzRcL40lMnjJFOrBLphdcqxA6Qk9nA9JoOVlZ6NyuPaZ/+Alee2si1q3foCNXu9Z5YrG0k/giuDb3yk5cF0r3Grwrnnj4n3j4/lvQvm0LXSClDHDPRM8B/dFMFAqfBI2xjBQI5mcLBcvAvbz0Yfn0rIG2ZhlrQhtGYl3QKZMNoCZc/7ji4lEl8IaMyOuXrcP+p+2P8649D+5Mr5TFdPioTMc4wurr/cWDioJWA0dXKkgqFC4EK9ixZIpEe4vTJH02ggXi1mOpQ/74J1HUm/F0lJafUzx5JMxHpKTO2UxSaebZDuOoQnSvs4uLqEF07N0BZ193pr7f4em7/4vCxauR7kgTvoRLbh23toGnuv2Y+dpHeO+ZyfC5fWI9SXtw3Uro8QtuVfEKUT3VCDnlShdJzfdHtb74SkEZVLTkLJN4cU2DbShcIBiVlJKGi6ukwcVf+1kYvuSmCpUyKMm11B+n0xGhxTzozwVUTtkYxsVnvpmsKl4lHImCVr6qdAEYbqkMZwz8wjxfTFQl//nRp6CEco2Ir0Uk76RXLXQDkk7XXqwyJLo/A8l9mi4ZtbxZHkmwu9w2wFBiVoEgFw/lmr0uMW/TQ8GX7fp8bnTu1B5ZGWmsf0QjAaxdux5lFRXScaNybRgno+zAFOqwiNa6olJ8++336NO3Ny6/5AKccsrxXI7Aj7+uxIKfF+noWMu8ZM78JV8+QpzhlTzbt0aqn5/Op0Kz2NNaSGRUQC9hjEFcM+Hr7fm1NE5bWJ+658PE/ENhxiM5Skfnb+akj3DHZXeiekM1jh5zNC645Xw4MmTmHg3qV8SkelX4NI3Repvhc2tLkFQ3DaI+LabiIiPfccmOcuhxo9B6l9ZY+sNyfPXx10hzZEgcmzaPlpKTNtywbj0KVxeah8IYLMqQL6Dpvnt3nHrF6bj6wWtx3eM34MI7L9KPTgdTReZEKTjDXPxO4sXBx7XC6Nu/D06++GQcdv6hOPL8I3H0OcegTef2Km8xRwjpzdNw8HEHIzXXK4pCurc4fsf2sFMOw3GXHYeTLzoRXXbtqh09o3UWhh67Py7618W4/onrcc3j1+Dkq0/S6V55tBq5LQtw+MnH4JRrTsNJ/zgJJ154InbfaxDERJMpskz89xuG4y88AadefRpOkLDW3dronZ2/K36DwmAHl/qQEaGyskpGYmkn9mRp8BpIx+eThxztOFKbfRJMFxMlYqLw/Qn5Bbnmzgd7K7W9xKFSyZGRKTcnFRPffRdzvp6Lzm1boSA/Gz/8vBjjJzwpZm4VmjXLhdeaS7t4l8BMXkXRlGHR8nUoEd6iwlOtnWBB5bauH4WZ6yf8yIxLeC2Wub35ZB55pjPxiITT7QZyo8WnGrA6Ulo8HR+9+zEev/UxmeNHcfjoI9TSCPt4i9JKpcUQ/ph4s/gjuK4FLT19qEvY92b4sNte/dR/0Y8L9TF2PtimSGRDzjlIcG1JPyVAi0fOaRnsvf8+OOOic9CiY0sZ4YPSsX0YdcZIjH3qFhx//nHSkYWmkEhW5bSt4jJgLF+3GiktUjHmgctx4b8uQCwlgqKN68APedMC2HnQrrji/iuw88Ae4HtgvXEPistKsClYjFMvOhUBpwxqRSuRmufDJf+4GIOHD4E/06+3nKlI+AmF25+5XTp/WxQVb8S3875Brz174Lw7zkHzHgX4cdGPYnSLdSL1MWfet8gQBbXvoftiwZKFWCeDpUMXyv+eaFRh6FOSlqM01zFjxOVlZiMW4OvYzDsMjb9UhOV4zc5PA5NGoCoRiZeVnoJrrhyNl198DNdccymqZP5ZWLgR1VViAsoIX5CTjbvuuBGvvvI0Hvj3OOy0c3cxIEnIhfy8PFwy5ny89Np/8MQT94rl0loENYZBu/fBqMMPJtOY8fFsnHbOlbjwkpuxcvUGSWbu9LCgahKL8FJQjdkldOUvRsVC8156Yqu8XJQXFctIrhJtOf4zqD3bzlDCNMbFxhJmqbwykIq3nnwLL977svJz5EVH4ajzjkWldBhup7c7nZaDYFuxLRL8ao78R5OfiRJgX2szayyLVhJqU9ZTwQJOpdjmMXhSvUjJM1+XKy0u0TrVr6ozAzaC1LV+gCkmUwwZoUM04eXIb8vyLWkpTi+W/boE4265S79Sf8+Yu3HtydfigRvHw5XuwrGjj0FOq1yxIxJfgmRxJB2adsr6levw4kMvYvWPYrlkC2dieZRsKtJZk9vvw+CD9oCnpQd7HDRYZIvpXKgoK0dKqg8/fj0fLz32CqrWVYkJ7cRbL7yFcZffgbsvG4c7Rt+FS44cg08nf4ouQzpj+NHDUVFViYXf/4pXH38VsaoYduq9s1gyIWFF2lKs5/Ub1qN9+w6Y9sZUfPH+LERKzUuTWY+JYDMluq2B1RVrXDJ+E03+lKDlkYRGFYaGWC4xM6Ujpl2L/OZivjtRXi7zSsahXkhUGCLS3DvhccusXN+c5URZMIZNZRXwp3jxy4/zRCE8ilNOvwyHH3cmbr//UVRHwiivDuDdtybhqf88i6eeew2PPfMGbvjXeFx/80N4+JHn8Jz4PfPYi3j+2dd0XYNCHg6J0AUqRDCdCIVjWL2+BHN/XISK8ir10wpgReiLbjna1RZIO5wWkt8ycaJ1fh6K1xSJIuRGKNNNTEf640DuWH3KDYdp1rty5YIv6MMzdz+Ndx99Fy6vC+fcfJZ+sLkCvKtgVbclLfrfYlUVnsA0PufNzMHkkgiO0hwUuC5hLBeTrh4akkgbZFnqj62uL2e23q/P9zxQ+VE4WIfkhesHzVs0wz5iRfQ7sD96De+N3sP7Ys9D9kLbbu1FmQDLflmBosUb9UU1sagTwcqwvmF8g7RLejNRoxnpqnSSOXJJGaiXvPCjcm0lPnrvE44S2PPAfeCXNFw4bt+9PfoN6ScdOo4B+/VHfvM8mZKEkZGTgWEHDMO0d6fCGeR7R1IQr4xj/pfzEC+Pw823kEmaVWtW4rPpszS/nOZZJK8fXPr2o+/w/ac/oPugbhg2cqhYIwHtJ916d0X7ju3x+fQvJVYK3E77E5LJYJ0luq0B6SS6hrCtNDcPFc2tgd3pKBQctQpy8kRhxFBaVAG+0JdaJZElPiDm5LuKfHmY9N4X+Oc9T+Ks86/FMSeMxlnnXom7730Cc+b8gIJmzXHYkYehz269hHIclcEgJr7/AZ578R08/8pEPP/au3jpjUl48c2JeOG1iXjxpcl48ZXJeOWN98UcrFBevv1uHqZNnaFTE3LB6QT3kOjLWoRtfbGJ4Ie532DtmlUq1IlwspNGw0gTxZaVmSJTkvV6m8+8EEUINNYW2xW1jUoFbWqanVAEtTSGJ+94Au89/T78OX5cdtel6L/PbqiSqZndkVluTS2XPLOViNvt1nKoXWCF1QUtQbEUQ3zL+G+bW+sLZORHBRcNRhGuNHSatS7gB/BEX0iumjfh0JcEe1LdOPzswzDu9XH413/GonvfTpJ/UOlwB6sv24Oug7ti+AnDceJ5J+D4c45CWkaK9EFRFKZoqiwTQRXCH8vE5doZk6ejYnUFdurXA117d0OZqNm9D94bC+b+jG8/noNWO7VC3z17oSxWip6790SKPw1fz/xa7Dq/0g6Lcou4osjrXICBB+2OkWcdgrMuOhND9txD8+M0lq3EfTeB8gAmPz9ZB87DTz0MWa2yRKVXYMQxI/D93O+xcsFyvR3ND2qZbpfcDn8PbLXCsE1bNojP50OLFs0RE6tw0/pSOGNmG4/Vjgqu4IdFbiZNnI6xt9yLp59+DaFACMOH7YNr/3Ep/vP43Xjx2fsx4d+34JpLz8RRB+8nHdYnndcBn0cUjd8Pry9FP6fn8/p1B6PPlyr+6WKxSJjfK6OHYZ8Lp/y4kbaF8imiw8UVcqS9j53CIdMeMX2rq00UG4zCUok5myWjTIpYP1WVldhYtN6ilRh5O4NSmSD1Wn/WJXnSoVt6msfhQ1VRAA/e9BC+eudr5LXPxxXjrsJOA3fWD1DTFtEOq+yaLlNlfXM1KzPLKE/xtdvQ5GnOmTYtLQ1lZWUISEdWa2sboVUs+brkV1VajQU//Kr+O8l8P7+ZDCxSt1o2LuiKhVdaUqrrUzPenwFfmlffTfryf1/C8kUr9M7CkJGDMe7lu3DNPVdj5z7d4fa5dMFSeVbWqf7qqz4bVLNeGcSWzVuML6bMQmqzFOx14F7IysrUFyq/9p9XMf2V6Rp33yOGwinKa8h+QzBr5iwUry1RsQojiMxWmTj3hvNx32v34rDTDtXdqrybxxdaGxgu+Etx+PHFtFlY8cMqdB7QBbsNH4D0lukYLMpl6ltT9HWArFvTOo1xvuNA26sBNCIdlAAJSnQC3kpjP8zJzFHHitq4oVTmoUK+ZtTWFhXzNgp/qhNde3aWeaMYiSk+XHTh2Rh77WicfNRw7N6nK1rkZCHFw9uqkkQ7uKTUupSKlUunagAz1poScCSLSBxecEQziHOB1TpnHF07YSBNYXFsJGr2PgMHon2Xjnp70kSVEpA0RwrJsFVuJjI8XkRDEWxYLXPeKOe/ZIjhQi7BbQ+QLyNA5srUnFgDZslHrwl2Rp/Li8C6atx5+Tgs/GIRug3sijG3jdGvkNkCrHUj5ab6Xrl0FXjnr3X71sjIz5CpgFQo9Y/Wpvx0DikWSLoPrdu0wdolhfoWcH7+jxnHtAIZx8TjhjFyqNWqPrXQzWC8Y0H5CMcx890ZqC6uRkHnFhhy8GAZZyu5TCCUpC3YJtIjvWJ9hkqFQRpJQtHnSFW++uzTD9c8eLVYHN1w303344Hr78OLD76At59+F2WbGFlqiHfWJF9+EU5hTYE43uuNE/HmwBOtimDKK1NQtaYKe4zYHcOPG44NG4rw/Rc/4pvpc7FBpj277tULB4h/sxYFapHwDZu0mBypDpx51Zk46boT8NMP83HdBdfhmdv/i+cmPI+vPp2j+VHQmF/MJUpd0pWuL8NksYD57dlDTjgEo844VPP7+aufJNQ8PW04Ff6lAInut4Cimei2hOT4dFviI9nLqvEGwJi2E5iOww4WR+sWLZCekqoVUFoqs+mKaita3UT8zqQvRcRXKpB3S3irklT0joZyV5u9/bSqSclY1MY8pXDXeJmjouaEYliTI539I4wqMVc+UVpUOUpOPGwK7AY0F5vLCERTlm943sR9H0EqJSuWIWPcdoDhkJ3REGRHZk4xKjOpK97/r8lKmGUZfS4fipasx11X3I21P69DQat8/bI6da2OXlI/VC4e+c2T6V7hgjVo06019jhwDzWPda+K/Lj1nW+kLouXSQfti1btWmHqm1MRqwprZzYPjrHmpK6sJuKcX2ua786s5UxhysLQmBjzXsx+fxbenPCm0jn1qlPRvV83VETK5ZpvzxbaojQ4Ya0qqUS0WsrrFL6ELvdK9BnQC1ntsvRbrgu++wWeCCmaj3RrPsJ3JBJRa0Zf8cfyqPXBahLawifLyTGM6xDffzEP3338Hdr3ao8zLjkDU96dBgQcWLtiLT5572Pktc3DJddfhIULFmH1srVScz4ZUOLIys+S6UpfiAcWzP9FlFUZ0rgGwZo2OlQVdUymLDGxiii/PrEyZr47E2sXrkVfqdezLj0bUyZORaAyyAbSOmVFmdrj/0T3W0CiiW5LSI5Pt3k+GCMRtT12S1DaNI+daNeitb7enrdTQ4GwVGaFKA+uE9jka7Ox59JE4vlfgfr5yzVZFQHO9PuQl5Wlfm5RjsUyMlSXl0sFSYQ/hG1D1J4m0AIIOmTuni4zYreIZZoTIYfM6V38QpZtTUWR6vHj59k/4f5r79e3dTPA7XQrNX4KgsqDL+QtLSzBC/9+Ua/PuvpMjDztEHgKxLT3RxDyh+DKdWDPg4bgqpsvx9Q3puKrD7+ER6Z17AtsynC8Gs4MNzwp5mM7KRnSkVzSpcUlNK8BlYvUrSoY1liVAy/c/zye+dczyMjJxB3/vR37HzcMzgIHKpzlqAxX6ian4mAZKoO8RUqCxsJavWQFIhsjaN25NY44/Uhktc9FdvsCXWNIy0zV8sbT3LqFCtJZebeEHwIi+D0Qh1e44KYp6cCcFldXBPDhux/A5XEjIFPS7z/7XpWaW7TrxxM/RjwkFqmYPx9N/xiuGF+bYIaI6rJKrFy0Uunud9hw9N69H1Lb+NGhext07NlW/bk5ThWGtA/3HHlkGlQoltqUN9/XlzaXi8Xx2eTPRc0I3wlIrr4dEY3xqDVd/0NGK7B41TKxCExDqDBSGEQw8jJzsdfAPfQz+e9OnIHFy1YgOz8TLds0E+FMXDQTAZDG5Wcl+CEj7lUZefAwdGrX3IQxij18JaC8KoB3J32ADaLR+QEiydQKqeVPpBM+rwuHjRqOlvoho2WYOu1TvYVqGUI1MKecItkfMmquC2e1kHJJpA4tWqJP17Yyly/H6+9ME8upHB1k+pKTn687QxPBrpGd4seundrKXNlkuKUPGSVDU1E4JXN2Nq4bH3r0YTjw6OFwSAdo16I9MuMZ+HXhAq13fXGupNJvboiwc75fuLYQ3bt2w+cilGuWrdNNa7TmhD01gX+dvxCFy9fq19EPPvYQ7H3Q3hgybDCGHbUfjjj1CAzZd7CY4TPxzN3PIF4hPIiQ05Tnrc6dd9sFJ59/Otp1bYNgQObzaZloldMOSxcul44XUl6SwZZiebjoHAlG8M3nX+PHr+ajoGUzDDtimH7oaKf+PdB5184YsO8A7HvofnLdTaYOUbzzn3cRLY1gxarleoeqY/dOGHLAEOF5L/Qf3Bdun1O/FJabl4OOLbuguGgj1hatw5HHHotBMu1RmXD70K6gHdYsL5T2K9O64p6WktJi9O83EDPenIk5M76B3+GTKasDG4o2YNDgQfjmw69UaXr5CQOZ3jAN19tWLF+B5gUt0GNgDwwbNRRD9tsTnbp20WlXhy4dkJeTj9YFrbFq4UpUiKXN1zRwOkm+9h8+DJ9M+hgz35oplkeK1NbmBaJGtv9ySN/c9g8ZJT+tyuAYwkEHlv+6HiP2H47DRhyIq64Yi+kfzUJeyzzsNrgrWrTO1NGQdcMj9+NUlTsw5Y0vEQvEMeHB2zBsSC8No4GpQ1kSVhcV46zzrsEvC1eZJ0+tuTZhOpfQlg6fkebFU4/fhd16dMEb78/E5VfdLvHTJA7panEM9JQmeBR7j9xfP2QU5iPbFnjHpHhdETYuXY5zTz4GLfNzccJpl6KwaBM67dIVu++7D9KyM0y5LHB9ho+3HztsCDKljBz2ftuHjOyxlSatQ6YYBTJviiMgWpYfMXaGnFhTWCgZskJFkC2aLJKOap6I1HkLlG0oR4jPjkj9MAqbkdXGyUNAxuLU7FR06NoBLVq2gF8sqXA0grLiEqxcvhKFSwv1+yT6TVbWm/xxOsQv3afnZiAQqda8OE3jbcGiNUUI8sVEFi+10IoWmACdPkg6vkeDFkBBu2Zo06YtMtLT4fH6dBt2zBnF4H33QGVJFZ6652mEi1kGKZc7jjYd26BFu5basVcuW4XCVavQqmVLZGVn6XdJeIu1pLgULVu20s8eRqJh3QDGettUuAnVlVzcFnkR0abF0bxtC5SXlKG6tFp3lZJNPhld0C5f43LKwWkOA7QW5Y+Kk59VbNe1PbJzs0UpVIqiXoqAlL9Dtw5aL85gHOtWrEOV0KAsVUl99RvRD1fefAXGjrkZC2cvhN+VomtydWHXl416FfonoS4fWqZcNya89zA67d7J8lVsw+Pt0ogcuDasrcQHE79CLOTCyEMOwupV6/D1nLkyMkFMyFTRwH11nYJzWZKS+vtTFMbrojCuEIXhEYWhyqIxhXGIKIz+tsJgWWU0dLswd9Y3mPX+VLQXgRx50MF49/0PsG7TJrH1oxiwz97oNaCfpK+1Mvi1rLZ5Wdv9y2dURGSXSe0S0K6wYbePHYcnuiahP8aT0cGKY9OgoxDoh4DlShc/5Ui6XBzVtQDpQHZ+JrXEkIpmO9KHfuacJqlMlzQPO4WNJAqS3vYxR36MmFQMTXKiFpPUP58s5jM0rDdaT8yNsc1qieHVLTG4Wa02F+Fd+DZrPcZitcNMmQwf9jSU9UQ6nHLYYAz7hUGmlOJnpTOQOtC6M3yb+hIeRYlRHiQXUcd8VYJbLDqvxAjDk+fG3c/fiyULluDeq+9BakRkkpRs5nZw6OPtuS5MmDwenQbVVxi1tbcF8OveBc3z0W/AbiLFXpk2TMMP83/RuWF+i1wMGDwQbn15DWvGCOWOCGVPWTN88t0WPfv2QY++A1G4vgRPP/8KimU6wsXHHr36oE+//io0fwZM96VYsuvImU5ZKMTG2fMcPbUuuV5hKwvjDOwrdgA+3OeTOY/X4ZWjDynOFD3nR3WS96QYUPEY2joaSw6GM3ZEE14fDNBARWIM+rKj8QtifjHP+dW2FKQJL2lwRvmpR7+Gs1NRKbC2yRsfwef2f0612Em56YkfTeKRvOhUTvjjE7qMz4880dUqCz0olPcE/ggGU4kk+9eCVh158Oi6B797ywVaOo/kE3ZG0LVXV/TYfSfE8yNwt3Vj9E0XqNXz5jNvmu/IMpMEPv7uaERhSAlrepbobxku41JxvOuRmSeCxqf0xJKgZqfRmZLqEidmBq0BtUakCTSpsQjYHjzUwmpQOolgjwIKOa0NbQh241rrIAL7qCeJ1oUN8Td9zQi/iWf5izLwpXqRkZcJhyg/mktqcElYZnYOvGI+qz3J+DasLBK9bDTkt82QMhh++S/BJZRNg4URU3fGstCNagnQVFIWJqOcGyrSJiyOZEDVlFgWQ7M+mEbpy49tbqdpFMp8XWr6cJrQ0FajkpKxRS1NOdWdocKkptJymAy4nsIFSdHYKlrk2zxtK45xLJ5YavJVT5aEYMJVw0iwYOvWng3JgVnpkXtNRMEIP7xN701PwSU3Xo6HxXx/dPpjeG7G8xh6yFA8fNu/sfz75fB5vIjroqiQsd3fHFYdaVOZhhDwFh4foeYmGioJ3jtnuzlEo3KDE+e6HA0ZmxUZjYhpGJHOFpNRgt/J5HcgwxInLLHoJ2lY6xRaGzzl6/c4ekejIUlv1hXcbq9QFBrkhWwlQNPIPx75EmA9scA0eilCVAdSQo5Zuu9AFJ+T73TQr27JiCPmryPuQ4zfxJRgS5zlvxxZHfKLxMwWcTJv3sRl6JM/VZmU4gQksLTtqCXfIOwOUdMxpEOZDtZ4IvZdckhH3qx+pvmwdRvm14pgoYa8HNneCUEKZSWRN6HMNDZvdFpPtuOis/yRln71jDdeyGgNXXNiPhnIS3MkXVK387Gjy6mhZeVlg2f6TdgElwyqTTvMPLKfDE5GTM6au/CtzFBkxOp+5T+v4rXHXsOahevw8buf4qqTrsDMNz6CJy7KIizx+OU1o3GM246oU+db4bYaUr6G6oqwFAaJ0SVEks7F29u8LceK4WPfEX2ZinQTll9NWek0MiJv2lCGT6Z+hw/enoMlP67F4SOOwgmjjhF3NEbssz/SPH6ZLJp75YQqAwFHEPZjrma7RFEUV1bjrYnTsXb9Brnm+kndQtr1Tl8+Sh3nqir96actKS6pYmgdcWsyTcvvv/ka77z4Mqa8/DqmvPImprz0lhxfx6SXX8Hi+T8LHVM2PviltGROGpdZaiQUQDTEjymJwhT1w1GRi2laD41UbBP+N8HBUl9BIINNNBjBp1M/xvjrHsINJ16HB6/4NxZ+uQS+WMJdkbri+LeHpTAsWGXkbr8Ulw+ZnhQ0z8pHtzYdMaRXPxy2/0gM6b+nzBP5AI21WCQdMRSIYv3qYqxavA4dWnZE/y47Y5cO3dGjXVd0btfBzP1ooliggtZ+JqO20+1CdcSB96d9hnMvvBbj7n0UZZVh6bVUBsmdkaOKabDyqiAmTpqOjaUV1tZnKQo1SlIL0RIyS2YulG7chMKlK7Bm2epat3QV1opfRUmZxBYlSUdNEI2ie7vWOGDgbthzl+7YpU0ztM7yIy/FiXSfzKslT5bjf04imrB5UDRksOC0lcu0fq4JudP0K+upHh88Irf/y2NIjcJI7GolG6uAqhR0a98Xu/feD/vvfSgO3ncUdt+pP7q07qQvO9KpicbWnq+VlJaWiqFD91Zfm7TDJR2LDz9JuIzJxk/njS6UhSKY9OEsXHzFP3H5tXfiq29/gkMsDTC+Wgo2RwJaFHpimbsS59nnXsGYq/6JeT8tV8VjtDpdLWw6OmcX5UaLyOkUlWg53i7k7TiGMa2xGOQoAtEqKwP92zXHsL67YL8B/TCge3d0yGsGj+izlUuXIxrmI9Z2fgm8NuF/GrRAVbpFRmi9xmXaEZepFd+BoX4a638TWjbpVITVWYD7Hn4O949/FhlZ6UhPT0NmZhpatchF69atEAjEMW3KdASlYriQVdNdonGkpngxctSBaJabpoM91yc2lQXwzrtTEaquxKMP3YGhQ/po1/py7k944pnX8dmnX6E6GJYR2282vuhUYEuwOqcoAT4X4vV6dT3EVki14LVwaHuzfOqVHK8WOpeWNLFICHvuMQBdOrXG8sJVWLdhEzbK1Ku8tAoVFRXYeaeOeP7pe5Gbznc//NZ9GDsmKAuJ+LtMuwzbv4/35LI3BNLkstZf3cZbw+uWkFw/5rYq3xo+AR0HdrB7EFG7D4Pagpnbie+f8ALufui/+uQm/fUJvbjM36WG+GEgjsga16TWNPpf4kbD/AiRTFck3PQ9h27U8bpiojDuQqvmWXj2pbfw9sQPUF5WDbeXioLfHSEBYz1sNbQ0ko8oJvv2IPn9LVBS5lT4FgtDPGLhmJaFG3+cbq6DsNxuXaDddeeOePY/45oUxg4Ew/bv431r5CeZplmgty3gPw+/VdYTkVyWLSmMmilJXXCKwdVjMdVFQXBB0utJ0cfL3W6fhikS+OV0QPcPeFPhS02HJzUFnhQ+jp4m8SQbpxePPP0yzjj3Ojz/wkRUBwBvSoZMLaRzKVfyL4F3eiWQbxgSX2/NyU/rTjXU7wcXY0nL4ZbypPBR+zR43SnWdCYuisOK2IT/x6iVTnuA+f8gFlrG5J2e9zz8X9x27xNiYZhXrRndSQvE3EUwqK0wA1YarQrWHCcHpiNrxxMFwzckRSNhvVvBjUSGop2ndWWfbguY3tLwJm0yAYtuIjRKsqcNcs0SGzosh+4OlEv1k7z4Eeneu3THC888hPxsPljkwMIvFuLsEefo17e4GGZSN5bHjg3y/vfk3MDU/W8rQ/1prZEIYvN0f0+uvx0N5Zrolxy+JS75zLArw4Vnpv0XnQd21v5s6YW6W8NtZUEz5/Ov5+GTWd/CXfMsCcHFHNORGj7WBanRzz4SJlbDNOwiJMZPhgmrpbo1fCg1Q7oWNZZIYzRq+WkIjlgEzfKycORhByEthe85cKBoxUZMenYSnJWSjo+AixnSWDma0IQdERzrdS6dGseoUw5DbvtcVRiUb0HdNQweCZ7ayqMJmwefzjXPYchPapB3XLaga5rQhB0blvxyW5POFgT1FAYtDCoKLhwahVEr94lHIvmcSI5LbCk+0VAYYfsRdpzEtA2dE/Z13Ti0GuxzgjZE3bhEYpy68WuvayB1xDtAps4YjwqD9WbWdjjBoyLhPSQ16eSacWooycFM3+Rc0jGCPZ3j7lN9K5UeNUivrciS1E5nE2IcoV4Tl0fGqaVhsua1ycN40s/8M15K0JzX5GPzY/k3wIfxN/S2lQ/1p6cmb4gPE2R4loquoW3xIReGlu2vhOQ8gQ/1EWhcmw/xrUlr+/NoaGgU+ZkzRuc5wxihLh9109r+Jp3NRy0TAo1r+DDhvG6EDz3yn5VWoOTUryE+Eo+kKRE0rfxrkA+77njk3UlJyxsImo6EmY7rmZJXYxZGE5rQhCY0gANEYUy3FcYw9WrCNiOiH02phdte72xCE/638J0ojE3WeROa0IQmbAnA/wHmeXyn+UNKqQAAAABJRU5ErkJggg==">
          <a:extLst>
            <a:ext uri="{FF2B5EF4-FFF2-40B4-BE49-F238E27FC236}">
              <a16:creationId xmlns:a16="http://schemas.microsoft.com/office/drawing/2014/main" id="{AD0A6634-A6E4-42D5-B507-69666A5C0B59}"/>
            </a:ext>
          </a:extLst>
        </xdr:cNvPr>
        <xdr:cNvSpPr>
          <a:spLocks noChangeAspect="1" noChangeArrowheads="1"/>
        </xdr:cNvSpPr>
      </xdr:nvSpPr>
      <xdr:spPr bwMode="auto">
        <a:xfrm>
          <a:off x="6881860" y="32990367"/>
          <a:ext cx="304800" cy="2996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33</xdr:row>
      <xdr:rowOff>0</xdr:rowOff>
    </xdr:from>
    <xdr:to>
      <xdr:col>5</xdr:col>
      <xdr:colOff>304800</xdr:colOff>
      <xdr:row>34</xdr:row>
      <xdr:rowOff>104775</xdr:rowOff>
    </xdr:to>
    <xdr:sp macro="" textlink="">
      <xdr:nvSpPr>
        <xdr:cNvPr id="3073" name="AutoShape 1">
          <a:extLst>
            <a:ext uri="{FF2B5EF4-FFF2-40B4-BE49-F238E27FC236}">
              <a16:creationId xmlns:a16="http://schemas.microsoft.com/office/drawing/2014/main" id="{E04E3C88-24AA-9EEF-F10C-4B8C2AB76D3C}"/>
            </a:ext>
          </a:extLst>
        </xdr:cNvPr>
        <xdr:cNvSpPr>
          <a:spLocks noChangeAspect="1" noChangeArrowheads="1"/>
        </xdr:cNvSpPr>
      </xdr:nvSpPr>
      <xdr:spPr bwMode="auto">
        <a:xfrm>
          <a:off x="3810000" y="394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9">
    <wetp:webextensionref xmlns:r="http://schemas.openxmlformats.org/officeDocument/2006/relationships" r:id="rId1"/>
  </wetp:taskpane>
</wetp:taskpanes>
</file>

<file path=xl/webextensions/webextension1.xml><?xml version="1.0" encoding="utf-8"?>
<we:webextension xmlns:we="http://schemas.microsoft.com/office/webextensions/webextension/2010/11" id="{B43EB68E-7D6C-4387-AD19-CD4CC296F720}">
  <we:reference id="0986d9dd-94f1-4b67-978d-c4cf6e6142a8" version="21.5.1.1" store="EXCatalog" storeType="EXCatalog"/>
  <we:alternateReferences>
    <we:reference id="WA200000018" version="21.5.1.1" store="en-I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PsiNormal</we:customFunctionIds>
        <we:customFunctionIds>PsiBernoulli</we:customFunctionIds>
        <we:customFunctionIds>PsiBeta</we:customFunctionIds>
        <we:customFunctionIds>PsiBetaGen</we:customFunctionIds>
        <we:customFunctionIds>PsiBetaSubj</we:customFunctionIds>
        <we:customFunctionIds>PsiBinomial</we:customFunctionIds>
        <we:customFunctionIds>PsiCauchy</we:customFunctionIds>
        <we:customFunctionIds>PsiChiSquare</we:customFunctionIds>
        <we:customFunctionIds>PsiCumul</we:customFunctionIds>
        <we:customFunctionIds>PsiCumulD</we:customFunctionIds>
        <we:customFunctionIds>PsiDiscrete</we:customFunctionIds>
        <we:customFunctionIds>PsiDisUniform</we:customFunctionIds>
        <we:customFunctionIds>PsiErf</we:customFunctionIds>
        <we:customFunctionIds>PsiErlang</we:customFunctionIds>
        <we:customFunctionIds>PsiExponential</we:customFunctionIds>
        <we:customFunctionIds>PsiGamma</we:customFunctionIds>
        <we:customFunctionIds>PsiGeneral</we:customFunctionIds>
        <we:customFunctionIds>PsiGeometric</we:customFunctionIds>
        <we:customFunctionIds>PsiHistogram</we:customFunctionIds>
        <we:customFunctionIds>PsiHyperGeo</we:customFunctionIds>
        <we:customFunctionIds>PsiIntUniform</we:customFunctionIds>
        <we:customFunctionIds>PsiInvNormal</we:customFunctionIds>
        <we:customFunctionIds>PsiLaplace</we:customFunctionIds>
        <we:customFunctionIds>PsiLogarithmic</we:customFunctionIds>
        <we:customFunctionIds>PsiLogistic</we:customFunctionIds>
        <we:customFunctionIds>PsiLogLogistic</we:customFunctionIds>
        <we:customFunctionIds>PsiLogNormal</we:customFunctionIds>
        <we:customFunctionIds>PsiLogNorm2</we:customFunctionIds>
        <we:customFunctionIds>PsiMaxExtreme</we:customFunctionIds>
        <we:customFunctionIds>PsiMinExtreme</we:customFunctionIds>
        <we:customFunctionIds>PsiMyerson</we:customFunctionIds>
        <we:customFunctionIds>PsiNegBinomial</we:customFunctionIds>
        <we:customFunctionIds>PsiNormalSkew</we:customFunctionIds>
        <we:customFunctionIds>PsiPareto</we:customFunctionIds>
        <we:customFunctionIds>PsiPareto2</we:customFunctionIds>
        <we:customFunctionIds>PsiPearson5</we:customFunctionIds>
        <we:customFunctionIds>PsiPearson6</we:customFunctionIds>
        <we:customFunctionIds>PsiPert</we:customFunctionIds>
        <we:customFunctionIds>PsiPoisson</we:customFunctionIds>
        <we:customFunctionIds>PsiRayleigh</we:customFunctionIds>
        <we:customFunctionIds>PsiStudent</we:customFunctionIds>
        <we:customFunctionIds>PsiTriangular</we:customFunctionIds>
        <we:customFunctionIds>PsiTriangGen</we:customFunctionIds>
        <we:customFunctionIds>PsiUniform</we:customFunctionIds>
        <we:customFunctionIds>PsiWeibull</we:customFunctionIds>
        <we:customFunctionIds>PsiBurr12</we:customFunctionIds>
        <we:customFunctionIds>PsiDagum</we:customFunctionIds>
        <we:customFunctionIds>PsiDblTriang</we:customFunctionIds>
        <we:customFunctionIds>PsiFdist</we:customFunctionIds>
        <we:customFunctionIds>PsiFatigueLife</we:customFunctionIds>
        <we:customFunctionIds>PsiFrechet</we:customFunctionIds>
        <we:customFunctionIds>PsiHypSecant</we:customFunctionIds>
        <we:customFunctionIds>PsiJohnsonSB</we:customFunctionIds>
        <we:customFunctionIds>PsiJohnsonSU</we:customFunctionIds>
        <we:customFunctionIds>PsiKumaraswamy</we:customFunctionIds>
        <we:customFunctionIds>PsiLevy</we:customFunctionIds>
        <we:customFunctionIds>PsiReciprocal</we:customFunctionIds>
        <we:customFunctionIds>PsiVary</we:customFunctionIds>
        <we:customFunctionIds>PsiMVLogNormal</we:customFunctionIds>
        <we:customFunctionIds>PsiMVNormal</we:customFunctionIds>
        <we:customFunctionIds>PsiMVResample</we:customFunctionIds>
        <we:customFunctionIds>PsiMVShuffle</we:customFunctionIds>
        <we:customFunctionIds>PsiMean</we:customFunctionIds>
        <we:customFunctionIds>PsiTheoMean</we:customFunctionIds>
        <we:customFunctionIds>PsiLock</we:customFunctionIds>
        <we:customFunctionIds>PsiName</we:customFunctionIds>
        <we:customFunctionIds>PsiShift</we:customFunctionIds>
        <we:customFunctionIds>PsiSample</we:customFunctionIds>
        <we:customFunctionIds>PsiTruncate</we:customFunctionIds>
        <we:customFunctionIds>PsiSeed</we:customFunctionIds>
        <we:customFunctionIds>PsiSixSigma</we:customFunctionIds>
        <we:customFunctionIds>PsiTSSync</we:customFunctionIds>
        <we:customFunctionIds>PsiConvergence</we:customFunctionIds>
        <we:customFunctionIds>PsiIsDate</we:customFunctionIds>
        <we:customFunctionIds>PsiIsDiscrete</we:customFunctionIds>
        <we:customFunctionIds>PsiLibrary</we:customFunctionIds>
        <we:customFunctionIds>PsiFitInfo</we:customFunctionIds>
        <we:customFunctionIds>PsiOutput</we:customFunctionIds>
        <we:customFunctionIds>PsiInput</we:customFunctionIds>
        <we:customFunctionIds>PsiSimParam</we:customFunctionIds>
        <we:customFunctionIds>PsiSenParam</we:customFunctionIds>
        <we:customFunctionIds>PsiOptParam</we:customFunctionIds>
        <we:customFunctionIds>PsiCalcParam</we:customFunctionIds>
        <we:customFunctionIds>PsiSlurp</we:customFunctionIds>
        <we:customFunctionIds>PsiSip</we:customFunctionIds>
        <we:customFunctionIds>PsiTSSip</we:customFunctionIds>
        <we:customFunctionIds>PsiCorrMatrix</we:customFunctionIds>
        <we:customFunctionIds>PsiCorrDepen</we:customFunctionIds>
        <we:customFunctionIds>PsiCorrIndep</we:customFunctionIds>
        <we:customFunctionIds>PsiFit</we:customFunctionIds>
        <we:customFunctionIds>PsiData</we:customFunctionIds>
        <we:customFunctionIds>PsiKurtosis</we:customFunctionIds>
        <we:customFunctionIds>PsiTheoKurtosis</we:customFunctionIds>
        <we:customFunctionIds>PsiMax</we:customFunctionIds>
        <we:customFunctionIds>PsiTheoMax</we:customFunctionIds>
        <we:customFunctionIds>PsiMin</we:customFunctionIds>
        <we:customFunctionIds>PsiTheoMin</we:customFunctionIds>
        <we:customFunctionIds>PsiMode</we:customFunctionIds>
        <we:customFunctionIds>PsiTheoMode</we:customFunctionIds>
        <we:customFunctionIds>PsiPercentile</we:customFunctionIds>
        <we:customFunctionIds>PsiTheoPercentile</we:customFunctionIds>
        <we:customFunctionIds>PsiPtoX</we:customFunctionIds>
        <we:customFunctionIds>PsiTheoPtoX</we:customFunctionIds>
        <we:customFunctionIds>PsiPercentileD</we:customFunctionIds>
        <we:customFunctionIds>PsiTheoPercentileD</we:customFunctionIds>
        <we:customFunctionIds>PsiQtoX</we:customFunctionIds>
        <we:customFunctionIds>PsiTheoQtoX</we:customFunctionIds>
        <we:customFunctionIds>PsiRange</we:customFunctionIds>
        <we:customFunctionIds>PsiTheoRange</we:customFunctionIds>
        <we:customFunctionIds>PsiSkewness</we:customFunctionIds>
        <we:customFunctionIds>PsiTheoSkewness</we:customFunctionIds>
        <we:customFunctionIds>PsiStdDev</we:customFunctionIds>
        <we:customFunctionIds>PsiTheoStdDev</we:customFunctionIds>
        <we:customFunctionIds>PsiTarget</we:customFunctionIds>
        <we:customFunctionIds>PsiTheoTarget</we:customFunctionIds>
        <we:customFunctionIds>PsiXtoP</we:customFunctionIds>
        <we:customFunctionIds>PsiTheoXtoP</we:customFunctionIds>
        <we:customFunctionIds>PsiTargetD</we:customFunctionIds>
        <we:customFunctionIds>PsiTheoTargetD</we:customFunctionIds>
        <we:customFunctionIds>PsiXtoQ</we:customFunctionIds>
        <we:customFunctionIds>PsiTheoXtoQ</we:customFunctionIds>
        <we:customFunctionIds>PsiTheoXtoY</we:customFunctionIds>
        <we:customFunctionIds>PsiVariance</we:customFunctionIds>
        <we:customFunctionIds>PsiTheoVariance</we:customFunctionIds>
        <we:customFunctionIds>PsiAbsDev</we:customFunctionIds>
        <we:customFunctionIds>PsiCITrials</we:customFunctionIds>
        <we:customFunctionIds>PsiCorrelation</we:customFunctionIds>
        <we:customFunctionIds>PsiFrequency</we:customFunctionIds>
        <we:customFunctionIds>PsiMeanCI</we:customFunctionIds>
        <we:customFunctionIds>PsiMeanCIB</we:customFunctionIds>
        <we:customFunctionIds>PsiSemiDev</we:customFunctionIds>
        <we:customFunctionIds>PsiSemiDev2</we:customFunctionIds>
        <we:customFunctionIds>PsiSemiVar</we:customFunctionIds>
        <we:customFunctionIds>PsiSemiVar2</we:customFunctionIds>
        <we:customFunctionIds>PsiStdDevCI</we:customFunctionIds>
        <we:customFunctionIds>PsiBVaR</we:customFunctionIds>
        <we:customFunctionIds>PsiCVaR</we:customFunctionIds>
        <we:customFunctionIds>PsiCurrentTrial</we:customFunctionIds>
        <we:customFunctionIds>PsiCurrentSim</we:customFunctionIds>
        <we:customFunctionIds>PsiCount</we:customFunctionIds>
        <we:customFunctionIds>PsiSenValue</we:customFunctionIds>
        <we:customFunctionIds>PsiCurrentOpt</we:customFunctionIds>
        <we:customFunctionIds>PsiMedian</we:customFunctionIds>
        <we:customFunctionIds>PsiTheoMedian</we:customFunctionIds>
        <we:customFunctionIds>PsiDim</we:customFunctionIds>
        <we:customFunctionIds>PsiCube</we:customFunctionIds>
        <we:customFunctionIds>PsiReduce</we:customFunctionIds>
        <we:customFunctionIds>PsiJoin</we:customFunctionIds>
        <we:customFunctionIds>PsiOptStatus</we:customFunctionIds>
        <we:customFunctionIds>PsiPivotCube</we:customFunctionIds>
        <we:customFunctionIds>PsiCalcValue</we:customFunctionIds>
        <we:customFunctionIds>PsiOptData</we:customFunctionIds>
        <we:customFunctionIds>PsiParamDim</we:customFunctionIds>
        <we:customFunctionIds>PsiPivotDim</we:customFunctionIds>
        <we:customFunctionIds>PsiCubeOutput</we:customFunctionIds>
        <we:customFunctionIds>PsiDimLock</we:customFunctionIds>
        <we:customFunctionIds>PsiDimActive</we:customFunctionIds>
        <we:customFunctionIds>PsiCubeData</we:customFunctionIds>
        <we:customFunctionIds>PsiSimOutput</we:customFunctionIds>
        <we:customFunctionIds>PsiSimData</we:customFunctionIds>
        <we:customFunctionIds>PsiResample</we:customFunctionIds>
        <we:customFunctionIds>PsiTableCube</we:customFunctionIds>
        <we:customFunctionIds>PsiCompound</we:customFunctionIds>
        <we:customFunctionIds>PsiCopula</we:customFunctionIds>
        <we:customFunctionIds>PsiCopulaStudent</we:customFunctionIds>
        <we:customFunctionIds>PsiCopulaGauss</we:customFunctionIds>
        <we:customFunctionIds>PsiKendallTau</we:customFunctionIds>
        <we:customFunctionIds>PsiSpearmanRho</we:customFunctionIds>
        <we:customFunctionIds>PsiMetalog</we:customFunctionIds>
        <we:customFunctionIds>PsiMetalogSPT</we:customFunctionIds>
        <we:customFunctionIds>PsiMetalogFit</we:customFunctionIds>
        <we:customFunctionIds>PsiDataSrc</we:customFunctionIds>
        <we:customFunctionIds>PsiModelSrc</we:customFunctionIds>
        <we:customFunctionIds>PsiSigmaCP</we:customFunctionIds>
        <we:customFunctionIds>PsiSigmaCPK</we:customFunctionIds>
        <we:customFunctionIds>PsiSigmaCPKLower</we:customFunctionIds>
        <we:customFunctionIds>PsiSigmaCPKUpper</we:customFunctionIds>
        <we:customFunctionIds>PsiSigmaCPM</we:customFunctionIds>
        <we:customFunctionIds>PsiSigmaDefectPPM</we:customFunctionIds>
        <we:customFunctionIds>PsiSigmaDefectShiftPPM</we:customFunctionIds>
        <we:customFunctionIds>PsiSigmaDefectShiftPPMLower</we:customFunctionIds>
        <we:customFunctionIds>PsiSigmaDefectShiftPPMUpper</we:customFunctionIds>
        <we:customFunctionIds>PsiSigmaK</we:customFunctionIds>
        <we:customFunctionIds>PsiSigmaLowerBound</we:customFunctionIds>
        <we:customFunctionIds>PsiSigmaProbDefectShift</we:customFunctionIds>
        <we:customFunctionIds>PsiSigmaProbDefectShiftLower</we:customFunctionIds>
        <we:customFunctionIds>PsiSigmaProbDefectShiftUpper</we:customFunctionIds>
        <we:customFunctionIds>PsiSigmaSigmaLevel</we:customFunctionIds>
        <we:customFunctionIds>PsiSigmaUpperBound</we:customFunctionIds>
        <we:customFunctionIds>PsiSigmaYield</we:customFunctionIds>
        <we:customFunctionIds>PsiSigmaZLower</we:customFunctionIds>
        <we:customFunctionIds>PsiSigmaZMin</we:customFunctionIds>
        <we:customFunctionIds>PsiSigmaZUpper</we:customFunctionIds>
        <we:customFunctionIds>PsiBetaGenAlt</we:customFunctionIds>
        <we:customFunctionIds>PsiCauchyAlt</we:customFunctionIds>
        <we:customFunctionIds>PsiChiSquareAlt</we:customFunctionIds>
        <we:customFunctionIds>PsiErfAlt</we:customFunctionIds>
        <we:customFunctionIds>PsiExponentialAlt</we:customFunctionIds>
        <we:customFunctionIds>PsiGammaAlt</we:customFunctionIds>
        <we:customFunctionIds>PsiInvNormalAlt</we:customFunctionIds>
        <we:customFunctionIds>PsiLaplaceAlt</we:customFunctionIds>
        <we:customFunctionIds>PsiLogisticAlt</we:customFunctionIds>
        <we:customFunctionIds>PsiLogLogisticAlt</we:customFunctionIds>
        <we:customFunctionIds>PsiLogNormalAlt</we:customFunctionIds>
        <we:customFunctionIds>PsiMaxExtremeAlt</we:customFunctionIds>
        <we:customFunctionIds>PsiMinExtremeAlt</we:customFunctionIds>
        <we:customFunctionIds>PsiNormalAlt</we:customFunctionIds>
        <we:customFunctionIds>PsiUniformAlt</we:customFunctionIds>
        <we:customFunctionIds>PsiTriangularAlt</we:customFunctionIds>
        <we:customFunctionIds>PsiParetoAlt</we:customFunctionIds>
        <we:customFunctionIds>PsiPareto2Alt</we:customFunctionIds>
        <we:customFunctionIds>PsiPearson5Alt</we:customFunctionIds>
        <we:customFunctionIds>PsiPearson6Alt</we:customFunctionIds>
        <we:customFunctionIds>PsiPertAlt</we:customFunctionIds>
        <we:customFunctionIds>PsiRayleighAlt</we:customFunctionIds>
        <we:customFunctionIds>PsiStudentAlt</we:customFunctionIds>
        <we:customFunctionIds>PsiWeibullAlt</we:customFunctionIds>
        <we:customFunctionIds>PsiOptValue</we:customFunctionIds>
        <we:customFunctionIds>PsiCoeffVar</we:customFunctionIds>
        <we:customFunctionIds>PsiStdErr</we:customFunctionIds>
        <we:customFunctionIds>PsiExpGain</we:customFunctionIds>
        <we:customFunctionIds>PsiExpGainRatio</we:customFunctionIds>
        <we:customFunctionIds>PsiExpLoss</we:customFunctionIds>
        <we:customFunctionIds>PsiExpLossRatio</we:customFunctionIds>
        <we:customFunctionIds>PsiExpValMargin</we:customFunctionIds>
        <we:customFunctionIds>PsiCertified</we:customFunctionIds>
        <we:customFunctionIds>PsiCensor</we:customFunctionIds>
        <we:customFunctionIds>PsiBaseCase</we:customFunctionIds>
        <we:customFunctionIds>PsiForecastETS</we:customFunctionIds>
        <we:customFunctionIds>PsiForecastLinear</we:customFunctionIds>
        <we:customFunctionIds>DotProduct</we:customFunctionIds>
        <we:customFunctionIds>QuadProduct</we:customFunctionIds>
        <we:customFunctionIds>PsiDecTable</we:customFunctionIds>
        <we:customFunctionIds>PsiBoxFunction</we:customFunctionIds>
        <we:customFunctionIds>PsiInitialValue</we:customFunctionIds>
        <we:customFunctionIds>PsiFinalValue</we:customFunctionIds>
        <we:customFunctionIds>PsiDualValue</we:customFunctionIds>
        <we:customFunctionIds>PsiSlackValue</we:customFunctionIds>
        <we:customFunctionIds>PsiDualUpper</we:customFunctionIds>
        <we:customFunctionIds>PsiDualLower</we:customFunctionIds>
        <we:customFunctionIds>PsiTSIntegrate</we:customFunctionIds>
        <we:customFunctionIds>PsiTransform</we:customFunctionIds>
        <we:customFunctionIds>PsiTSSeasonality</we:customFunctionIds>
        <we:customFunctionIds>PsiTSLen</we:customFunctionIds>
        <we:customFunctionIds>PsiAR1</we:customFunctionIds>
        <we:customFunctionIds>PsiAR2</we:customFunctionIds>
        <we:customFunctionIds>PsiMA1</we:customFunctionIds>
        <we:customFunctionIds>PsiMA2</we:customFunctionIds>
        <we:customFunctionIds>PsiARMA11</we:customFunctionIds>
        <we:customFunctionIds>PsiARCH1</we:customFunctionIds>
        <we:customFunctionIds>PsiGARCH11</we:customFunctionIds>
        <we:customFunctionIds>PsiEGARCH11</we:customFunctionIds>
        <we:customFunctionIds>PsiAPARCH11</we:customFunctionIds>
        <we:customFunctionIds>PsiTargetCI</we:customFunctionIds>
        <we:customFunctionIds>PsiPercentileCI</we:customFunctionIds>
        <we:customFunctionIds>PsiPercentiles</we:customFunctionIds>
        <we:customFunctionIds>PsiModelDesc</we:customFunctionIds>
        <we:customFunctionIds>PsiCorrectCorrmat</we:customFunctionIds>
        <we:customFunctionIds>PsiStatic</we:customFunctionIds>
        <we:customFunctionIds>PsiMakeInput</we:customFunctionIds>
        <we:customFunctionIds>PsiSimulationInfo</we:customFunctionIds>
      </we:customFunctionIdList>
    </a:ext>
  </we:extLst>
</we:webextension>
</file>

<file path=xl/worksheets/_rels/sheet1.xml.rels><?xml version="1.0" encoding="UTF-8" standalone="yes"?>
<Relationships xmlns="http://schemas.openxmlformats.org/package/2006/relationships"><Relationship Id="rId8" Type="http://schemas.openxmlformats.org/officeDocument/2006/relationships/hyperlink" Target="mailto:accountspayable@universityofgalway.ie" TargetMode="External"/><Relationship Id="rId13" Type="http://schemas.openxmlformats.org/officeDocument/2006/relationships/hyperlink" Target="https://www.universityofgalway.ie/payroll/externalexaminersprogrammereviewerssubjectspecialists/non-taxresidentcampusvisitors/taxandrevenueinformation/" TargetMode="External"/><Relationship Id="rId18" Type="http://schemas.openxmlformats.org/officeDocument/2006/relationships/hyperlink" Target="https://www.universityofgalway.ie/exams/staff-invigliators-external/external-examiners/" TargetMode="External"/><Relationship Id="rId26" Type="http://schemas.openxmlformats.org/officeDocument/2006/relationships/drawing" Target="../drawings/drawing1.xml"/><Relationship Id="rId3" Type="http://schemas.openxmlformats.org/officeDocument/2006/relationships/hyperlink" Target="mailto:externalexaminers@universityofgalway.ie?subject=externalexaminers@universityofgalway.ie" TargetMode="External"/><Relationship Id="rId21" Type="http://schemas.openxmlformats.org/officeDocument/2006/relationships/hyperlink" Target="https://www.universityofgalway.ie/exams/policies-procedures/" TargetMode="External"/><Relationship Id="rId7" Type="http://schemas.openxmlformats.org/officeDocument/2006/relationships/hyperlink" Target="https://www.universityofgalway.ie/financial-accounting/policiesprocedures/" TargetMode="External"/><Relationship Id="rId12" Type="http://schemas.openxmlformats.org/officeDocument/2006/relationships/hyperlink" Target="https://www.universityofgalway.ie/payroll/externalexaminersprogrammereviewerssubjectspecialists/taxresidentcampusvisitors/" TargetMode="External"/><Relationship Id="rId17" Type="http://schemas.openxmlformats.org/officeDocument/2006/relationships/hyperlink" Target="https://www.citizensinformation.ie/en/money-and-tax/tax/income-tax/" TargetMode="External"/><Relationship Id="rId25" Type="http://schemas.openxmlformats.org/officeDocument/2006/relationships/printerSettings" Target="../printerSettings/printerSettings1.bin"/><Relationship Id="rId2" Type="http://schemas.openxmlformats.org/officeDocument/2006/relationships/hyperlink" Target="mailto:ap@universityofgalway.ie" TargetMode="External"/><Relationship Id="rId16" Type="http://schemas.openxmlformats.org/officeDocument/2006/relationships/hyperlink" Target="https://www.universityofgalway.ie/payroll/externalexaminersprogrammereviewerssubjectspecialists/non-taxresidentcampusvisitors/bankaccountdetails/" TargetMode="External"/><Relationship Id="rId20" Type="http://schemas.openxmlformats.org/officeDocument/2006/relationships/hyperlink" Target="https://www.universityofgalway.ie/financial-accounting/policiesprocedures/" TargetMode="External"/><Relationship Id="rId1" Type="http://schemas.openxmlformats.org/officeDocument/2006/relationships/hyperlink" Target="mailto:payroll@nuigalway.ie" TargetMode="External"/><Relationship Id="rId6" Type="http://schemas.openxmlformats.org/officeDocument/2006/relationships/hyperlink" Target="mailto:externalexaminers@universityofgalway.ie" TargetMode="External"/><Relationship Id="rId11" Type="http://schemas.openxmlformats.org/officeDocument/2006/relationships/hyperlink" Target="https://www.universityofgalway.ie/payroll/externalexaminersprogrammereviewerssubjectspecialists/non-taxresidentcampusvisitors/bankaccountdetails/" TargetMode="External"/><Relationship Id="rId24" Type="http://schemas.openxmlformats.org/officeDocument/2006/relationships/hyperlink" Target="https://www.revenue.ie/en/jobs-and-pensions/emergency-tax/emergency-tax-rules.aspx" TargetMode="External"/><Relationship Id="rId5" Type="http://schemas.openxmlformats.org/officeDocument/2006/relationships/hyperlink" Target="https://www.xe.com/currencytables/" TargetMode="External"/><Relationship Id="rId15" Type="http://schemas.openxmlformats.org/officeDocument/2006/relationships/hyperlink" Target="https://www.universityofgalway.ie/payroll/externalexaminersprogrammereviewerssubjectspecialists/non-taxresidentcampusvisitors/bankaccountdetails/" TargetMode="External"/><Relationship Id="rId23" Type="http://schemas.openxmlformats.org/officeDocument/2006/relationships/hyperlink" Target="https://www.gov.ie/en/publication/14ecbe-the-different-classes-of-pay-related-social-insurance-prsi/" TargetMode="External"/><Relationship Id="rId10" Type="http://schemas.openxmlformats.org/officeDocument/2006/relationships/hyperlink" Target="https://www.citizensinformation.ie/en/money-and-tax/tax/income-tax/" TargetMode="External"/><Relationship Id="rId19" Type="http://schemas.openxmlformats.org/officeDocument/2006/relationships/hyperlink" Target="https://www.universityofgalway.ie/exams/policies-procedures/" TargetMode="External"/><Relationship Id="rId4" Type="http://schemas.openxmlformats.org/officeDocument/2006/relationships/hyperlink" Target="https://www.universityofgalway.ie/exams/staff-invigliators-external/external-examiners/" TargetMode="External"/><Relationship Id="rId9" Type="http://schemas.openxmlformats.org/officeDocument/2006/relationships/hyperlink" Target="https://www.universityofgalway.ie/financial-accounting/policiesprocedures/" TargetMode="External"/><Relationship Id="rId14" Type="http://schemas.openxmlformats.org/officeDocument/2006/relationships/hyperlink" Target="https://www.universityofgalway.ie/financial-accounting/policiesprocedures/" TargetMode="External"/><Relationship Id="rId22" Type="http://schemas.openxmlformats.org/officeDocument/2006/relationships/hyperlink" Target="https://www.universityofgalway.ie/financial-accounting/policiesprocedur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universityofgalway.ie/payroll/payrollinformation/tax---revenue/how-to-avoid-emergency-or-incorrect-tax/" TargetMode="External"/><Relationship Id="rId13" Type="http://schemas.openxmlformats.org/officeDocument/2006/relationships/hyperlink" Target="https://www.universityofgalway.ie/payroll/externalexaminersprogrammereviewerssubjectspecialists/non-taxresidentcampusvisitors/howtoapplyforappsn/" TargetMode="External"/><Relationship Id="rId18" Type="http://schemas.openxmlformats.org/officeDocument/2006/relationships/hyperlink" Target="https://www.universityofgalway.ie/information-solutions-services/servicesforstaff/advicesupport/gettingstarted/" TargetMode="External"/><Relationship Id="rId3" Type="http://schemas.openxmlformats.org/officeDocument/2006/relationships/hyperlink" Target="https://www.universityofgalway.ie/exams/staff-invigliators-external/external-examiners/" TargetMode="External"/><Relationship Id="rId7" Type="http://schemas.openxmlformats.org/officeDocument/2006/relationships/hyperlink" Target="https://www.universityofgalway.ie/financial-accounting/policiesprocedures/" TargetMode="External"/><Relationship Id="rId12" Type="http://schemas.openxmlformats.org/officeDocument/2006/relationships/hyperlink" Target="https://www.revenue.ie/en/jobs-and-pensions/emergency-tax/emergency-tax-rules.aspx" TargetMode="External"/><Relationship Id="rId17" Type="http://schemas.openxmlformats.org/officeDocument/2006/relationships/hyperlink" Target="https://www.universityofgalway.ie/information-solutions-services/servicesforstaff/advicesupport/gettingstarted/" TargetMode="External"/><Relationship Id="rId2" Type="http://schemas.openxmlformats.org/officeDocument/2006/relationships/hyperlink" Target="https://www.universityofgalway.ie/financial-accounting/policiesprocedures/" TargetMode="External"/><Relationship Id="rId16" Type="http://schemas.openxmlformats.org/officeDocument/2006/relationships/hyperlink" Target="https://www.gov.ie/en/publication/14ecbe-the-different-classes-of-pay-related-social-insurance-prsi/" TargetMode="External"/><Relationship Id="rId20" Type="http://schemas.openxmlformats.org/officeDocument/2006/relationships/drawing" Target="../drawings/drawing2.xml"/><Relationship Id="rId1" Type="http://schemas.openxmlformats.org/officeDocument/2006/relationships/hyperlink" Target="https://www.universityofgalway.ie/exams/staff-invigliators-external/external-examiners/" TargetMode="External"/><Relationship Id="rId6" Type="http://schemas.openxmlformats.org/officeDocument/2006/relationships/hyperlink" Target="https://www.universityofgalway.ie/payroll/externalexaminersprogrammereviewerssubjectspecialists/non-taxresidentcampusvisitors/bankaccountdetails/" TargetMode="External"/><Relationship Id="rId11" Type="http://schemas.openxmlformats.org/officeDocument/2006/relationships/hyperlink" Target="https://www.universityofgalway.ie/payroll/externalexaminersprogrammereviewerssubjectspecialists/non-taxresidentcampusvisitors/howtoapplyforappsn/" TargetMode="External"/><Relationship Id="rId5" Type="http://schemas.openxmlformats.org/officeDocument/2006/relationships/hyperlink" Target="https://www.universityofgalway.ie/payroll/externalexaminersprogrammereviewerssubjectspecialists/taxresidentcampusvisitors/" TargetMode="External"/><Relationship Id="rId15" Type="http://schemas.openxmlformats.org/officeDocument/2006/relationships/hyperlink" Target="https://www.citizensinformation.ie/en/money-and-tax/tax/income-tax/" TargetMode="External"/><Relationship Id="rId10" Type="http://schemas.openxmlformats.org/officeDocument/2006/relationships/hyperlink" Target="https://www.universityofgalway.ie/payroll/payrollinformation/payslipsp60sprd60sonline/" TargetMode="External"/><Relationship Id="rId19" Type="http://schemas.openxmlformats.org/officeDocument/2006/relationships/printerSettings" Target="../printerSettings/printerSettings2.bin"/><Relationship Id="rId4" Type="http://schemas.openxmlformats.org/officeDocument/2006/relationships/hyperlink" Target="https://www.revenue.ie/en/jobs-and-pensions/tax-residence/resident-for-tax-purposes.aspx" TargetMode="External"/><Relationship Id="rId9" Type="http://schemas.openxmlformats.org/officeDocument/2006/relationships/hyperlink" Target="https://www.xe.com/currencytables/" TargetMode="External"/><Relationship Id="rId14" Type="http://schemas.openxmlformats.org/officeDocument/2006/relationships/hyperlink" Target="https://www.universityofgalway.ie/payroll/externalexaminersprogrammereviewerssubjectspecialists/non-taxresidentcampusvisitors/howtoapplyforapps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universityofgalway.ie/about-us/university-management/university-structure.html" TargetMode="External"/><Relationship Id="rId13" Type="http://schemas.openxmlformats.org/officeDocument/2006/relationships/hyperlink" Target="https://www.revenue.ie/en/employing-people/becoming-an-employer-and-ongoing-obligations/err-jan-2024/index.aspx" TargetMode="External"/><Relationship Id="rId3" Type="http://schemas.openxmlformats.org/officeDocument/2006/relationships/hyperlink" Target="https://www.revenue.ie/en/employing-people/employee-expenses/travel-and-subsistence/civil-service-rates.aspx" TargetMode="External"/><Relationship Id="rId7" Type="http://schemas.openxmlformats.org/officeDocument/2006/relationships/hyperlink" Target="https://www.revenue.ie/en/tax-professionals/tdm/income-tax-capital-gains-tax-corporation-tax/part-05/05-01-06.pdf" TargetMode="External"/><Relationship Id="rId12" Type="http://schemas.openxmlformats.org/officeDocument/2006/relationships/hyperlink" Target="https://www.google.com/maps" TargetMode="External"/><Relationship Id="rId2" Type="http://schemas.openxmlformats.org/officeDocument/2006/relationships/hyperlink" Target="https://www.universityofgalway.ie/financial-accounting/policiesprocedures/" TargetMode="External"/><Relationship Id="rId16" Type="http://schemas.openxmlformats.org/officeDocument/2006/relationships/drawing" Target="../drawings/drawing3.xml"/><Relationship Id="rId1" Type="http://schemas.openxmlformats.org/officeDocument/2006/relationships/hyperlink" Target="https://www.universityofgalway.ie/exams/staff-invigliators-external/external-examiners/" TargetMode="External"/><Relationship Id="rId6" Type="http://schemas.openxmlformats.org/officeDocument/2006/relationships/hyperlink" Target="https://www.revenue.ie/en/employing-people/becoming-an-employer-and-ongoing-obligations/err-jan-2024/index.aspx" TargetMode="External"/><Relationship Id="rId11" Type="http://schemas.openxmlformats.org/officeDocument/2006/relationships/hyperlink" Target="https://www.universityofgalway.ie/media/financialaccounting/payroll/Official-Subsistence-Rates-by-Department-of-Public-Expenditure-&amp;-Reform-(DEPR).xlsx" TargetMode="External"/><Relationship Id="rId5" Type="http://schemas.openxmlformats.org/officeDocument/2006/relationships/hyperlink" Target="https://www.universityofgalway.ie/media/financialaccounting/financialaccountingoffice/QA302_3_4-_Sustainable-Travel-Policy-18.12.2023.pdf" TargetMode="External"/><Relationship Id="rId15" Type="http://schemas.openxmlformats.org/officeDocument/2006/relationships/printerSettings" Target="../printerSettings/printerSettings3.bin"/><Relationship Id="rId10" Type="http://schemas.openxmlformats.org/officeDocument/2006/relationships/hyperlink" Target="https://www.xe.com/currencytables/" TargetMode="External"/><Relationship Id="rId4" Type="http://schemas.openxmlformats.org/officeDocument/2006/relationships/hyperlink" Target="https://www.universityofgalway.ie/media/financialaccounting/payroll/Checklist-Expenses-Approvers.xlsx" TargetMode="External"/><Relationship Id="rId9" Type="http://schemas.openxmlformats.org/officeDocument/2006/relationships/hyperlink" Target="https://www.universityofgalway.ie/media/financialaccounting/payroll/Checklist-Expenses-Approvers.xlsx" TargetMode="External"/><Relationship Id="rId14" Type="http://schemas.openxmlformats.org/officeDocument/2006/relationships/hyperlink" Target="https://www.revenue.ie/en/employing-people/employee-expenses/travel-and-subsistence/index.asp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ap@universityofgalway.ie" TargetMode="External"/><Relationship Id="rId2" Type="http://schemas.openxmlformats.org/officeDocument/2006/relationships/hyperlink" Target="mailto:payroll@nuigalway.ie" TargetMode="External"/><Relationship Id="rId1" Type="http://schemas.openxmlformats.org/officeDocument/2006/relationships/hyperlink" Target="http://www.nuigalway.ie/payroll/externalexaminersqualityreviewerssubjectspecialists/non-taxresidentcampusvisitors/"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universityofgalway.ie/payroll/externalexaminersprogrammereviewerssubjectspecialists/non-taxresidentcampusvisitors/" TargetMode="External"/><Relationship Id="rId2" Type="http://schemas.openxmlformats.org/officeDocument/2006/relationships/hyperlink" Target="https://www.universityofgalway.ie/payroll/externalexaminersprogrammereviewerssubjectspecialists/non-taxresidentcampusvisitors/howtoapplyforappsn/" TargetMode="External"/><Relationship Id="rId1" Type="http://schemas.openxmlformats.org/officeDocument/2006/relationships/hyperlink" Target="https://www.revenue.ie/en/jobs-and-pensions/tax-residence/resident-for-tax-purposes.aspx" TargetMode="External"/><Relationship Id="rId5" Type="http://schemas.openxmlformats.org/officeDocument/2006/relationships/printerSettings" Target="../printerSettings/printerSettings5.bin"/><Relationship Id="rId4" Type="http://schemas.openxmlformats.org/officeDocument/2006/relationships/hyperlink" Target="https://www.universityofgalway.ie/payroll/externalexaminersprogrammereviewerssubjectspecialists/taxresidentcampusvisitor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92D050"/>
    <pageSetUpPr fitToPage="1"/>
  </sheetPr>
  <dimension ref="A2:J299"/>
  <sheetViews>
    <sheetView showGridLines="0" tabSelected="1" zoomScaleNormal="100" zoomScaleSheetLayoutView="100" workbookViewId="0">
      <selection activeCell="J284" sqref="J284"/>
    </sheetView>
  </sheetViews>
  <sheetFormatPr defaultColWidth="10.77734375" defaultRowHeight="14.25"/>
  <cols>
    <col min="1" max="1" width="28.33203125" style="69" customWidth="1"/>
    <col min="2" max="2" width="13.33203125" style="121" customWidth="1"/>
    <col min="3" max="3" width="22.5546875" style="69" customWidth="1"/>
    <col min="4" max="4" width="17.109375" style="69" customWidth="1"/>
    <col min="5" max="5" width="18.21875" style="69" customWidth="1"/>
    <col min="6" max="6" width="19" style="69" customWidth="1"/>
    <col min="7" max="7" width="15.6640625" style="69" customWidth="1"/>
    <col min="8" max="8" width="16.33203125" style="92" customWidth="1"/>
    <col min="9" max="9" width="14.33203125" style="69" customWidth="1"/>
    <col min="10" max="16384" width="10.77734375" style="69"/>
  </cols>
  <sheetData>
    <row r="2" spans="1:8" s="71" customFormat="1" ht="117" customHeight="1">
      <c r="A2" s="73"/>
      <c r="G2" s="74"/>
      <c r="H2" s="75"/>
    </row>
    <row r="3" spans="1:8" s="71" customFormat="1" ht="20.25">
      <c r="A3" s="634" t="str">
        <f>List!D5</f>
        <v>University of Galway</v>
      </c>
      <c r="B3" s="635"/>
      <c r="C3" s="635"/>
      <c r="D3" s="635"/>
      <c r="E3" s="635"/>
      <c r="F3" s="635"/>
      <c r="G3" s="635"/>
      <c r="H3" s="635"/>
    </row>
    <row r="4" spans="1:8" s="71" customFormat="1" ht="20.25">
      <c r="A4" s="634" t="str">
        <f>List!D6</f>
        <v>EXTERNAL EXAMINER FORM V6.1</v>
      </c>
      <c r="B4" s="635"/>
      <c r="C4" s="635"/>
      <c r="D4" s="635"/>
      <c r="E4" s="635"/>
      <c r="F4" s="635"/>
      <c r="G4" s="635"/>
      <c r="H4" s="635"/>
    </row>
    <row r="5" spans="1:8" s="71" customFormat="1" ht="2.25" customHeight="1">
      <c r="A5" s="190"/>
      <c r="B5" s="190"/>
      <c r="C5" s="190"/>
      <c r="D5" s="190"/>
      <c r="E5" s="190"/>
      <c r="F5" s="190"/>
      <c r="G5" s="190"/>
      <c r="H5" s="191"/>
    </row>
    <row r="6" spans="1:8" s="71" customFormat="1" ht="55.5" customHeight="1">
      <c r="A6" s="648" t="s">
        <v>0</v>
      </c>
      <c r="B6" s="649"/>
      <c r="C6" s="649"/>
      <c r="D6" s="649"/>
      <c r="E6" s="649"/>
      <c r="F6" s="649"/>
      <c r="G6" s="649"/>
      <c r="H6" s="649"/>
    </row>
    <row r="7" spans="1:8" s="71" customFormat="1" ht="3" customHeight="1">
      <c r="A7" s="240"/>
      <c r="B7" s="241"/>
      <c r="C7" s="241"/>
      <c r="D7" s="241"/>
      <c r="E7" s="241"/>
      <c r="F7" s="241"/>
      <c r="G7" s="241"/>
      <c r="H7" s="241"/>
    </row>
    <row r="8" spans="1:8" s="328" customFormat="1" ht="20.25" customHeight="1">
      <c r="A8" s="636" t="str">
        <f>List!D8</f>
        <v xml:space="preserve">***REQUEST FOR PAYMENT MUST BE SUBMITTED NO LATER THAN 3 MONTHS OF DATE WORKED***  			</v>
      </c>
      <c r="B8" s="637"/>
      <c r="C8" s="637"/>
      <c r="D8" s="637"/>
      <c r="E8" s="637"/>
      <c r="F8" s="637"/>
      <c r="G8" s="637"/>
      <c r="H8" s="637"/>
    </row>
    <row r="9" spans="1:8" s="328" customFormat="1" ht="3" customHeight="1">
      <c r="A9" s="161"/>
      <c r="B9" s="161"/>
      <c r="C9" s="161"/>
      <c r="D9" s="161"/>
      <c r="E9" s="161"/>
      <c r="F9" s="161"/>
      <c r="G9" s="161"/>
      <c r="H9" s="161"/>
    </row>
    <row r="10" spans="1:8" s="328" customFormat="1" ht="24.75" customHeight="1" thickBot="1">
      <c r="A10" s="637" t="s">
        <v>1</v>
      </c>
      <c r="B10" s="637"/>
      <c r="C10" s="637"/>
      <c r="D10" s="637"/>
      <c r="E10" s="637"/>
      <c r="F10" s="637"/>
      <c r="G10" s="637"/>
      <c r="H10" s="637"/>
    </row>
    <row r="11" spans="1:8" s="328" customFormat="1" ht="31.5" customHeight="1">
      <c r="A11" s="401" t="s">
        <v>2</v>
      </c>
      <c r="B11" s="652" t="s">
        <v>3</v>
      </c>
      <c r="C11" s="652"/>
      <c r="D11" s="650" t="s">
        <v>4</v>
      </c>
      <c r="E11" s="650"/>
      <c r="F11" s="650"/>
      <c r="G11" s="650" t="s">
        <v>5</v>
      </c>
      <c r="H11" s="651"/>
    </row>
    <row r="12" spans="1:8" s="328" customFormat="1" ht="3" customHeight="1" thickBot="1">
      <c r="A12" s="265"/>
      <c r="B12" s="239"/>
      <c r="C12" s="239"/>
      <c r="D12" s="230"/>
      <c r="E12" s="230"/>
      <c r="F12" s="230"/>
      <c r="G12" s="231"/>
      <c r="H12" s="264"/>
    </row>
    <row r="13" spans="1:8" s="328" customFormat="1" ht="53.25" customHeight="1" thickBot="1">
      <c r="A13" s="659" t="s">
        <v>6</v>
      </c>
      <c r="B13" s="660"/>
      <c r="C13" s="660"/>
      <c r="D13" s="661"/>
      <c r="E13" s="657" t="s">
        <v>7</v>
      </c>
      <c r="F13" s="658"/>
      <c r="G13" s="530" t="str">
        <f>IF(E13="Select from dropdown list", List!$D$1, IF(E13="Yes", List!$F$2, IF(E13="No", List!$G$2, "")))</f>
        <v>*Required for processing</v>
      </c>
      <c r="H13" s="537"/>
    </row>
    <row r="14" spans="1:8" s="328" customFormat="1" ht="5.25" customHeight="1" thickBot="1">
      <c r="A14" s="267"/>
      <c r="B14" s="268"/>
      <c r="C14" s="268"/>
      <c r="D14" s="268"/>
      <c r="E14" s="268"/>
      <c r="F14" s="171"/>
      <c r="G14" s="307"/>
      <c r="H14" s="306"/>
    </row>
    <row r="15" spans="1:8" s="328" customFormat="1" ht="27.75" customHeight="1" thickBot="1">
      <c r="A15" s="655" t="s">
        <v>8</v>
      </c>
      <c r="B15" s="656"/>
      <c r="C15" s="656"/>
      <c r="D15" s="266"/>
      <c r="E15" s="657" t="s">
        <v>7</v>
      </c>
      <c r="F15" s="658"/>
      <c r="G15" s="530" t="str">
        <f>IF(E15="Select from dropdown list", List!$D$1, IF(E15="Yes", List!$F$2, IF(E15="No", List!$G$2, "")))</f>
        <v>*Required for processing</v>
      </c>
      <c r="H15" s="537"/>
    </row>
    <row r="16" spans="1:8" s="328" customFormat="1" ht="4.5" customHeight="1" thickBot="1">
      <c r="A16" s="267"/>
      <c r="B16" s="268"/>
      <c r="C16" s="268"/>
      <c r="D16" s="268"/>
      <c r="E16" s="268"/>
      <c r="F16" s="270"/>
      <c r="G16" s="307"/>
      <c r="H16" s="306"/>
    </row>
    <row r="17" spans="1:9" s="328" customFormat="1" ht="31.5" customHeight="1" thickBot="1">
      <c r="A17" s="659" t="s">
        <v>9</v>
      </c>
      <c r="B17" s="660"/>
      <c r="C17" s="660"/>
      <c r="D17" s="661"/>
      <c r="E17" s="657" t="s">
        <v>7</v>
      </c>
      <c r="F17" s="658"/>
      <c r="G17" s="530" t="str">
        <f>IF(E17="Select from dropdown list", List!$D$1, IF(E17="Yes", List!$F$2, IF(E17="No", List!$G$2, "")))</f>
        <v>*Required for processing</v>
      </c>
      <c r="H17" s="537"/>
    </row>
    <row r="18" spans="1:9" s="328" customFormat="1" ht="3" customHeight="1" thickBot="1">
      <c r="A18" s="267"/>
      <c r="B18" s="268"/>
      <c r="C18" s="269"/>
      <c r="D18" s="269"/>
      <c r="E18" s="269"/>
      <c r="F18" s="270"/>
      <c r="G18" s="307"/>
      <c r="H18" s="306"/>
    </row>
    <row r="19" spans="1:9" s="328" customFormat="1" ht="33" customHeight="1" thickBot="1">
      <c r="A19" s="659" t="s">
        <v>10</v>
      </c>
      <c r="B19" s="660"/>
      <c r="C19" s="660"/>
      <c r="D19" s="661"/>
      <c r="E19" s="657" t="s">
        <v>7</v>
      </c>
      <c r="F19" s="658"/>
      <c r="G19" s="530" t="str">
        <f>IF(E19="Select from dropdown list", List!$D$1, IF(E19="Yes", List!$F$2, IF(E19="No", List!$G$2, "")))</f>
        <v>*Required for processing</v>
      </c>
      <c r="H19" s="537"/>
    </row>
    <row r="20" spans="1:9" s="328" customFormat="1" ht="3.75" customHeight="1" thickBot="1">
      <c r="A20" s="267"/>
      <c r="B20" s="268"/>
      <c r="C20" s="269"/>
      <c r="D20" s="269"/>
      <c r="E20" s="269"/>
      <c r="F20" s="270"/>
      <c r="G20" s="307"/>
      <c r="H20" s="306"/>
    </row>
    <row r="21" spans="1:9" s="328" customFormat="1" ht="57" customHeight="1" thickBot="1">
      <c r="A21" s="659" t="s">
        <v>625</v>
      </c>
      <c r="B21" s="660"/>
      <c r="C21" s="660"/>
      <c r="D21" s="661"/>
      <c r="E21" s="657" t="s">
        <v>7</v>
      </c>
      <c r="F21" s="658"/>
      <c r="G21" s="530" t="str">
        <f>IF(E21="Select from dropdown list", List!$D$1, IF(E21="Yes", List!$F$2, IF(E21="No", List!$G$2, "")))</f>
        <v>*Required for processing</v>
      </c>
      <c r="H21" s="537"/>
    </row>
    <row r="22" spans="1:9" s="328" customFormat="1" ht="4.5" customHeight="1" thickBot="1">
      <c r="A22" s="267"/>
      <c r="B22" s="268"/>
      <c r="C22" s="230"/>
      <c r="D22" s="230"/>
      <c r="E22" s="230"/>
      <c r="F22" s="270"/>
      <c r="G22" s="308"/>
      <c r="H22" s="306"/>
    </row>
    <row r="23" spans="1:9" s="328" customFormat="1" ht="45" customHeight="1" thickBot="1">
      <c r="A23" s="659" t="s">
        <v>582</v>
      </c>
      <c r="B23" s="660"/>
      <c r="C23" s="660"/>
      <c r="D23" s="661"/>
      <c r="E23" s="657" t="s">
        <v>7</v>
      </c>
      <c r="F23" s="658"/>
      <c r="G23" s="530" t="str">
        <f>IF(E23="Select from dropdown list", List!$D$1, IF(E23="Yes", List!$F$2, IF(E23="No", List!$G$2, "")))</f>
        <v>*Required for processing</v>
      </c>
      <c r="H23" s="537"/>
    </row>
    <row r="24" spans="1:9" s="328" customFormat="1" ht="4.5" customHeight="1" thickBot="1">
      <c r="A24" s="267"/>
      <c r="B24" s="268"/>
      <c r="C24" s="230"/>
      <c r="D24" s="230"/>
      <c r="E24" s="230"/>
      <c r="F24" s="270"/>
      <c r="G24" s="308"/>
      <c r="H24" s="306"/>
    </row>
    <row r="25" spans="1:9" s="328" customFormat="1" ht="31.5" customHeight="1" thickBot="1">
      <c r="A25" s="659" t="s">
        <v>583</v>
      </c>
      <c r="B25" s="660"/>
      <c r="C25" s="660"/>
      <c r="D25" s="661"/>
      <c r="E25" s="657" t="s">
        <v>7</v>
      </c>
      <c r="F25" s="658"/>
      <c r="G25" s="530" t="str">
        <f>IF(E25="Select from dropdown list", List!$D$1, IF(E25="Yes", List!$F$2, IF(E25="No", List!$G$2, "")))</f>
        <v>*Required for processing</v>
      </c>
      <c r="H25" s="537"/>
    </row>
    <row r="26" spans="1:9" s="328" customFormat="1" ht="6" customHeight="1" thickBot="1">
      <c r="A26" s="653"/>
      <c r="B26" s="654"/>
      <c r="C26" s="271"/>
      <c r="D26" s="271"/>
      <c r="E26" s="271"/>
      <c r="F26" s="272"/>
      <c r="G26" s="273"/>
      <c r="H26" s="274"/>
    </row>
    <row r="27" spans="1:9" s="328" customFormat="1" ht="20.25" customHeight="1" thickBot="1">
      <c r="A27" s="303" t="s">
        <v>11</v>
      </c>
      <c r="B27" s="301"/>
      <c r="C27" s="301"/>
      <c r="D27" s="302"/>
      <c r="E27" s="302"/>
      <c r="F27" s="302"/>
      <c r="G27" s="662" t="s">
        <v>12</v>
      </c>
      <c r="H27" s="663"/>
      <c r="I27" s="329"/>
    </row>
    <row r="28" spans="1:9" s="71" customFormat="1" ht="6" customHeight="1">
      <c r="A28" s="671"/>
      <c r="B28" s="671"/>
      <c r="C28" s="671"/>
      <c r="D28" s="177"/>
      <c r="E28" s="672"/>
      <c r="F28" s="672"/>
      <c r="G28" s="672"/>
      <c r="H28" s="672"/>
    </row>
    <row r="29" spans="1:9" s="76" customFormat="1" ht="24.75" customHeight="1">
      <c r="A29" s="634" t="s">
        <v>13</v>
      </c>
      <c r="B29" s="635"/>
      <c r="C29" s="635"/>
      <c r="D29" s="635"/>
      <c r="E29" s="635"/>
      <c r="F29" s="635"/>
      <c r="G29" s="635"/>
      <c r="H29" s="635"/>
    </row>
    <row r="30" spans="1:9" s="76" customFormat="1" ht="42" customHeight="1">
      <c r="A30" s="638" t="s">
        <v>14</v>
      </c>
      <c r="B30" s="638"/>
      <c r="C30" s="638"/>
      <c r="D30" s="638"/>
      <c r="E30" s="638"/>
      <c r="F30" s="638"/>
      <c r="G30" s="638"/>
      <c r="H30" s="638"/>
    </row>
    <row r="31" spans="1:9" s="76" customFormat="1" ht="18" customHeight="1">
      <c r="A31" s="638" t="s">
        <v>15</v>
      </c>
      <c r="B31" s="638"/>
      <c r="C31" s="638"/>
      <c r="D31" s="638"/>
      <c r="E31" s="638"/>
      <c r="F31" s="638"/>
      <c r="G31" s="638"/>
      <c r="H31" s="638"/>
    </row>
    <row r="32" spans="1:9" s="76" customFormat="1" ht="21" customHeight="1">
      <c r="A32" s="638" t="s">
        <v>16</v>
      </c>
      <c r="B32" s="638"/>
      <c r="C32" s="638"/>
      <c r="D32" s="638"/>
      <c r="E32" s="638"/>
      <c r="F32" s="638"/>
      <c r="G32" s="638"/>
      <c r="H32" s="638"/>
    </row>
    <row r="33" spans="1:8" s="71" customFormat="1" ht="8.25" customHeight="1">
      <c r="A33" s="76"/>
      <c r="B33" s="76"/>
      <c r="C33" s="76"/>
      <c r="D33" s="76"/>
      <c r="E33" s="76"/>
      <c r="F33" s="76"/>
      <c r="G33" s="76"/>
      <c r="H33" s="74"/>
    </row>
    <row r="34" spans="1:8" s="71" customFormat="1" ht="22.5" customHeight="1">
      <c r="A34" s="634" t="str">
        <f>List!D10</f>
        <v>EXTERNAL EXAMINERS → CLAIMANT</v>
      </c>
      <c r="B34" s="635"/>
      <c r="C34" s="635"/>
      <c r="D34" s="635"/>
      <c r="E34" s="635"/>
      <c r="F34" s="635"/>
      <c r="G34" s="635"/>
      <c r="H34" s="635"/>
    </row>
    <row r="35" spans="1:8" s="71" customFormat="1" ht="37.5" customHeight="1">
      <c r="A35" s="676" t="s">
        <v>17</v>
      </c>
      <c r="B35" s="676"/>
      <c r="C35" s="676"/>
      <c r="D35" s="676"/>
      <c r="E35" s="676"/>
      <c r="F35" s="676"/>
      <c r="G35" s="676"/>
      <c r="H35" s="676"/>
    </row>
    <row r="36" spans="1:8" s="71" customFormat="1" ht="10.5" customHeight="1" thickBot="1">
      <c r="A36" s="76"/>
      <c r="B36" s="76"/>
      <c r="C36" s="76"/>
      <c r="D36" s="76"/>
      <c r="E36" s="76"/>
      <c r="F36" s="76"/>
      <c r="G36" s="76"/>
      <c r="H36" s="74"/>
    </row>
    <row r="37" spans="1:8" s="71" customFormat="1" ht="27" customHeight="1" thickBot="1">
      <c r="A37" s="512" t="str">
        <f>List!D144</f>
        <v>Step 1: External Examiner, please provide the details required by the External Examiner Office below</v>
      </c>
      <c r="B37" s="513"/>
      <c r="C37" s="513"/>
      <c r="D37" s="513"/>
      <c r="E37" s="513"/>
      <c r="F37" s="513"/>
      <c r="G37" s="513"/>
      <c r="H37" s="304" t="s">
        <v>18</v>
      </c>
    </row>
    <row r="38" spans="1:8" s="330" customFormat="1" ht="16.5" customHeight="1">
      <c r="A38" s="691" t="s">
        <v>19</v>
      </c>
      <c r="B38" s="692"/>
      <c r="C38" s="692"/>
      <c r="D38" s="692"/>
      <c r="E38" s="175"/>
      <c r="F38" s="158"/>
      <c r="G38" s="689"/>
      <c r="H38" s="690"/>
    </row>
    <row r="39" spans="1:8" s="71" customFormat="1" ht="3" customHeight="1" thickBot="1">
      <c r="A39" s="693"/>
      <c r="B39" s="518"/>
      <c r="C39" s="518"/>
      <c r="D39" s="518"/>
      <c r="E39" s="518"/>
      <c r="F39" s="518"/>
      <c r="G39" s="292"/>
      <c r="H39" s="77"/>
    </row>
    <row r="40" spans="1:8" s="71" customFormat="1" ht="39.75" customHeight="1" thickBot="1">
      <c r="A40" s="492" t="str">
        <f>List!D179</f>
        <v>External Examiner's Name (as per bank account)*</v>
      </c>
      <c r="B40" s="493"/>
      <c r="C40" s="487"/>
      <c r="D40" s="541"/>
      <c r="E40" s="541"/>
      <c r="F40" s="488"/>
      <c r="G40" s="530" t="str">
        <f>IF(ISBLANK(C40), List!$D$1, IF(C40&lt;&gt;"", List!$F$2, ""))</f>
        <v>*Required for processing</v>
      </c>
      <c r="H40" s="537"/>
    </row>
    <row r="41" spans="1:8" s="71" customFormat="1" ht="5.25" customHeight="1" thickBot="1">
      <c r="A41" s="299"/>
      <c r="B41" s="300"/>
      <c r="C41" s="292"/>
      <c r="D41" s="292"/>
      <c r="E41" s="292"/>
      <c r="F41" s="293"/>
      <c r="G41" s="307"/>
      <c r="H41" s="306"/>
    </row>
    <row r="42" spans="1:8" s="71" customFormat="1" ht="38.25" customHeight="1" thickBot="1">
      <c r="A42" s="492" t="str">
        <f>List!D145</f>
        <v>Home University Name*</v>
      </c>
      <c r="B42" s="493"/>
      <c r="C42" s="487"/>
      <c r="D42" s="541"/>
      <c r="E42" s="541"/>
      <c r="F42" s="488"/>
      <c r="G42" s="530" t="str">
        <f>IF(ISBLANK(C42), List!$D$1, IF(C42&lt;&gt;"", List!$F$2, ""))</f>
        <v>*Required for processing</v>
      </c>
      <c r="H42" s="537"/>
    </row>
    <row r="43" spans="1:8" s="71" customFormat="1" ht="5.25" customHeight="1" thickBot="1">
      <c r="A43" s="299"/>
      <c r="B43" s="300"/>
      <c r="C43" s="292"/>
      <c r="D43" s="292"/>
      <c r="E43" s="292"/>
      <c r="F43" s="293"/>
      <c r="G43" s="307"/>
      <c r="H43" s="306"/>
    </row>
    <row r="44" spans="1:8" s="71" customFormat="1" ht="33.75" customHeight="1" thickBot="1">
      <c r="A44" s="492" t="str">
        <f>List!D147</f>
        <v>Registered Email Address (Home University)*</v>
      </c>
      <c r="B44" s="493"/>
      <c r="C44" s="694"/>
      <c r="D44" s="695"/>
      <c r="E44" s="695"/>
      <c r="F44" s="696"/>
      <c r="G44" s="530" t="str">
        <f>IF(ISBLANK(C44), List!$D$1, IF(C44&lt;&gt;"", List!$F$2, ""))</f>
        <v>*Required for processing</v>
      </c>
      <c r="H44" s="537"/>
    </row>
    <row r="45" spans="1:8" s="71" customFormat="1" ht="6" customHeight="1" thickBot="1">
      <c r="A45" s="299"/>
      <c r="B45" s="300"/>
      <c r="C45" s="292"/>
      <c r="D45" s="292"/>
      <c r="E45" s="292"/>
      <c r="F45" s="293"/>
      <c r="G45" s="307"/>
      <c r="H45" s="306"/>
    </row>
    <row r="46" spans="1:8" s="71" customFormat="1" ht="49.5" customHeight="1" thickBot="1">
      <c r="A46" s="492" t="str">
        <f>List!D146</f>
        <v>Name of School and Contact Person within the University of Galway (Chair, Supervisor, Program Director  and or  school admin)*</v>
      </c>
      <c r="B46" s="493"/>
      <c r="C46" s="487"/>
      <c r="D46" s="541"/>
      <c r="E46" s="541"/>
      <c r="F46" s="488"/>
      <c r="G46" s="530" t="str">
        <f>IF(ISBLANK(C46), List!$D$1, IF(C46&lt;&gt;"", List!$F$2, ""))</f>
        <v>*Required for processing</v>
      </c>
      <c r="H46" s="537"/>
    </row>
    <row r="47" spans="1:8" s="71" customFormat="1" ht="4.5" customHeight="1" thickBot="1">
      <c r="A47" s="299"/>
      <c r="B47" s="300"/>
      <c r="C47" s="292"/>
      <c r="D47" s="292"/>
      <c r="E47" s="292"/>
      <c r="F47" s="293"/>
      <c r="G47" s="293"/>
      <c r="H47" s="77"/>
    </row>
    <row r="48" spans="1:8" s="71" customFormat="1" ht="38.25" customHeight="1" thickBot="1">
      <c r="A48" s="492" t="str">
        <f>List!D169</f>
        <v>Please select the claim’s academic year*</v>
      </c>
      <c r="B48" s="493"/>
      <c r="C48" s="522" t="s">
        <v>7</v>
      </c>
      <c r="D48" s="523"/>
      <c r="E48" s="530" t="str">
        <f>IF($C48=List!$D$170, List!$D$1,
    IF(OR($C48=List!$D$173, $C48=List!$D$174), List!$C$2,
        IF($C48=List!$D$172, List!$D$171, List!$F$2)
    )
)</f>
        <v>*Required for processing</v>
      </c>
      <c r="F48" s="531"/>
      <c r="G48" s="292"/>
      <c r="H48" s="176"/>
    </row>
    <row r="49" spans="1:9" s="331" customFormat="1" ht="13.5" customHeight="1">
      <c r="A49" s="645" t="str">
        <f>List!D9</f>
        <v>Payment requests must be submitted within three months of the worked date to ensure timely processing before the end of the academic cycle. Late submissions will only be considered with written justification and sign-off from the College UMT</v>
      </c>
      <c r="B49" s="646"/>
      <c r="C49" s="646"/>
      <c r="D49" s="646"/>
      <c r="E49" s="646"/>
      <c r="F49" s="646"/>
      <c r="G49" s="646"/>
      <c r="H49" s="647"/>
      <c r="I49" s="71"/>
    </row>
    <row r="50" spans="1:9" s="331" customFormat="1" ht="2.25" customHeight="1" thickBot="1">
      <c r="A50" s="290"/>
      <c r="B50" s="289"/>
      <c r="C50" s="289"/>
      <c r="D50" s="289"/>
      <c r="E50" s="289"/>
      <c r="F50" s="289"/>
      <c r="G50" s="289"/>
      <c r="H50" s="408"/>
      <c r="I50" s="71"/>
    </row>
    <row r="51" spans="1:9" s="331" customFormat="1" ht="41.25" customHeight="1" thickBot="1">
      <c r="A51" s="492" t="s">
        <v>597</v>
      </c>
      <c r="B51" s="493"/>
      <c r="C51" s="243"/>
      <c r="D51" s="531" t="str">
        <f>IF(ISBLANK(C51), List!$D$1, IF(C51&lt;&gt;"", List!$F$2, ""))</f>
        <v>*Required for processing</v>
      </c>
      <c r="E51" s="531"/>
      <c r="F51" s="289"/>
      <c r="G51" s="289"/>
      <c r="H51" s="408"/>
      <c r="I51" s="71"/>
    </row>
    <row r="52" spans="1:9" s="331" customFormat="1" ht="9.75" customHeight="1">
      <c r="A52" s="290"/>
      <c r="B52" s="289"/>
      <c r="C52" s="289" t="str">
        <f>List!D159</f>
        <v>Date Format DD/MM/YYYY</v>
      </c>
      <c r="D52" s="289"/>
      <c r="E52" s="289"/>
      <c r="F52" s="289"/>
      <c r="G52" s="289"/>
      <c r="H52" s="408"/>
      <c r="I52" s="71"/>
    </row>
    <row r="53" spans="1:9" s="331" customFormat="1" ht="4.5" customHeight="1" thickBot="1">
      <c r="A53" s="290"/>
      <c r="B53" s="289"/>
      <c r="C53" s="289"/>
      <c r="D53" s="289"/>
      <c r="E53" s="289"/>
      <c r="F53" s="289"/>
      <c r="G53" s="289"/>
      <c r="H53" s="408"/>
      <c r="I53" s="71"/>
    </row>
    <row r="54" spans="1:9" s="331" customFormat="1" ht="53.25" customHeight="1" thickBot="1">
      <c r="A54" s="492" t="s">
        <v>587</v>
      </c>
      <c r="B54" s="493"/>
      <c r="C54" s="487"/>
      <c r="D54" s="541"/>
      <c r="E54" s="541"/>
      <c r="F54" s="488"/>
      <c r="G54" s="530" t="str">
        <f>IF(ISBLANK(C54), List!$C$1, IF(C54&lt;&gt;"", List!$F$2, ""))</f>
        <v>*Required for claim processing if the claim exceeds 3 months</v>
      </c>
      <c r="H54" s="537"/>
      <c r="I54" s="71"/>
    </row>
    <row r="55" spans="1:9" s="71" customFormat="1" ht="7.5" customHeight="1" thickBot="1">
      <c r="A55" s="78"/>
      <c r="B55" s="79"/>
      <c r="C55" s="292"/>
      <c r="D55" s="292"/>
      <c r="E55" s="292"/>
      <c r="F55" s="293"/>
      <c r="G55" s="293"/>
      <c r="H55" s="77"/>
    </row>
    <row r="56" spans="1:9" s="71" customFormat="1" ht="30" customHeight="1">
      <c r="A56" s="666" t="s">
        <v>600</v>
      </c>
      <c r="B56" s="667"/>
      <c r="C56" s="667"/>
      <c r="D56" s="667"/>
      <c r="E56" s="667"/>
      <c r="F56" s="667"/>
      <c r="G56" s="667"/>
      <c r="H56" s="668"/>
    </row>
    <row r="57" spans="1:9" s="71" customFormat="1" ht="14.25" customHeight="1" thickBot="1">
      <c r="A57" s="415"/>
      <c r="B57" s="416"/>
      <c r="C57" s="416"/>
      <c r="D57" s="425" t="s">
        <v>20</v>
      </c>
      <c r="E57" s="425"/>
      <c r="F57" s="425" t="s">
        <v>21</v>
      </c>
      <c r="G57" s="293"/>
      <c r="H57" s="77"/>
    </row>
    <row r="58" spans="1:9" s="71" customFormat="1" ht="35.25" customHeight="1" thickBot="1">
      <c r="A58" s="492" t="s">
        <v>634</v>
      </c>
      <c r="B58" s="493"/>
      <c r="C58" s="526"/>
      <c r="D58" s="242"/>
      <c r="E58" s="413" t="str">
        <f>IF(ISBLANK(D58), List!$E$2, IF(D58&lt;&gt;"", List!$F$2, ""))</f>
        <v>*</v>
      </c>
      <c r="F58" s="242"/>
      <c r="G58" s="413" t="str">
        <f>IF(ISBLANK(F58), List!$E$2, IF(F58&lt;&gt;"", List!$F$2, ""))</f>
        <v>*</v>
      </c>
      <c r="H58" s="77"/>
    </row>
    <row r="59" spans="1:9" s="71" customFormat="1" ht="12.75" customHeight="1">
      <c r="A59" s="484" t="s">
        <v>22</v>
      </c>
      <c r="B59" s="485"/>
      <c r="C59" s="416"/>
      <c r="D59" s="289" t="str">
        <f>List!D159</f>
        <v>Date Format DD/MM/YYYY</v>
      </c>
      <c r="E59" s="289"/>
      <c r="F59" s="289" t="s">
        <v>23</v>
      </c>
      <c r="G59" s="289"/>
      <c r="H59" s="77"/>
    </row>
    <row r="60" spans="1:9" s="71" customFormat="1" ht="3.75" customHeight="1" thickBot="1">
      <c r="A60" s="166"/>
      <c r="B60" s="410"/>
      <c r="C60" s="411"/>
      <c r="D60" s="292"/>
      <c r="E60" s="412"/>
      <c r="F60" s="159"/>
      <c r="G60" s="293"/>
      <c r="H60" s="77"/>
    </row>
    <row r="61" spans="1:9" s="71" customFormat="1" ht="33.75" customHeight="1" thickBot="1">
      <c r="A61" s="524" t="s">
        <v>601</v>
      </c>
      <c r="B61" s="525"/>
      <c r="C61" s="525"/>
      <c r="D61" s="522" t="s">
        <v>7</v>
      </c>
      <c r="E61" s="523"/>
      <c r="F61" s="530" t="str">
        <f>IF($D61=List!$D$153, List!$E$2,
    IF(OR($D61=List!$D$155), List!$G$2,
        IF($D61=List!$D$154, List!$F$2, "")
    )
)</f>
        <v>*</v>
      </c>
      <c r="G61" s="531"/>
      <c r="H61" s="414"/>
    </row>
    <row r="62" spans="1:9" s="332" customFormat="1" ht="12" customHeight="1" thickBot="1">
      <c r="A62" s="484" t="str">
        <f>List!D157</f>
        <v>NOTE: Please be advised that payment processing is subject to the submission of quality reports to qualityoffice@universityofgalway.ie</v>
      </c>
      <c r="B62" s="485"/>
      <c r="C62" s="485"/>
      <c r="D62" s="485"/>
      <c r="E62" s="485"/>
      <c r="F62" s="485"/>
      <c r="G62" s="411"/>
      <c r="H62" s="409"/>
    </row>
    <row r="63" spans="1:9" s="71" customFormat="1" ht="3.75" hidden="1" customHeight="1" thickBot="1">
      <c r="A63" s="233"/>
      <c r="B63" s="417"/>
      <c r="C63" s="417"/>
      <c r="D63" s="417"/>
      <c r="E63" s="418"/>
      <c r="F63" s="419"/>
      <c r="G63" s="292"/>
      <c r="H63" s="77"/>
    </row>
    <row r="64" spans="1:9" s="71" customFormat="1" ht="33" customHeight="1" thickBot="1">
      <c r="A64" s="524" t="s">
        <v>602</v>
      </c>
      <c r="B64" s="525"/>
      <c r="C64" s="416"/>
      <c r="D64" s="243"/>
      <c r="E64" s="308" t="str">
        <f>IF(ISBLANK($D$64), List!$E$2, IF($D$64=List!$D$154, List!$E$2, IF(ISNUMBER($D$64), List!$F$2, "")))</f>
        <v>*</v>
      </c>
      <c r="F64" s="292"/>
      <c r="G64" s="292"/>
      <c r="H64" s="77"/>
    </row>
    <row r="65" spans="1:8" s="71" customFormat="1" ht="11.25" customHeight="1" thickBot="1">
      <c r="A65" s="420"/>
      <c r="B65" s="421"/>
      <c r="C65" s="422"/>
      <c r="D65" s="423" t="str">
        <f>List!D159</f>
        <v>Date Format DD/MM/YYYY</v>
      </c>
      <c r="E65" s="424"/>
      <c r="F65" s="424"/>
      <c r="G65" s="424"/>
      <c r="H65" s="82"/>
    </row>
    <row r="66" spans="1:8" s="71" customFormat="1" ht="8.25" customHeight="1" thickBot="1">
      <c r="A66" s="167"/>
      <c r="B66" s="294"/>
      <c r="C66" s="295"/>
      <c r="D66" s="295"/>
      <c r="E66" s="296"/>
      <c r="F66" s="296"/>
      <c r="G66" s="296"/>
      <c r="H66" s="77"/>
    </row>
    <row r="67" spans="1:8" s="71" customFormat="1" ht="74.25" customHeight="1" thickBot="1">
      <c r="A67" s="524" t="s">
        <v>603</v>
      </c>
      <c r="B67" s="525"/>
      <c r="C67" s="534"/>
      <c r="D67" s="535"/>
      <c r="E67" s="535"/>
      <c r="F67" s="536"/>
      <c r="G67" s="530" t="str">
        <f>IF(ISBLANK(C67), List!$D$1, IF(C67&lt;&gt;"", List!$F$2, ""))</f>
        <v>*Required for processing</v>
      </c>
      <c r="H67" s="537"/>
    </row>
    <row r="68" spans="1:8" s="71" customFormat="1" ht="27" customHeight="1" thickBot="1">
      <c r="A68" s="639"/>
      <c r="B68" s="640"/>
      <c r="C68" s="532" t="s">
        <v>604</v>
      </c>
      <c r="D68" s="533"/>
      <c r="E68" s="533"/>
      <c r="F68" s="533"/>
      <c r="G68" s="533"/>
      <c r="H68" s="82"/>
    </row>
    <row r="69" spans="1:8" s="71" customFormat="1" ht="3" customHeight="1" thickBot="1">
      <c r="A69" s="76"/>
      <c r="B69" s="76"/>
      <c r="C69" s="76"/>
      <c r="D69" s="76"/>
      <c r="E69" s="76"/>
      <c r="F69" s="76"/>
      <c r="G69" s="76"/>
      <c r="H69" s="74"/>
    </row>
    <row r="70" spans="1:8" ht="27" customHeight="1" thickBot="1">
      <c r="A70" s="512" t="str">
        <f>List!D39</f>
        <v>Step 2: External Examiner, please answer below questions to determine the correct payment process</v>
      </c>
      <c r="B70" s="513"/>
      <c r="C70" s="513"/>
      <c r="D70" s="513"/>
      <c r="E70" s="513"/>
      <c r="F70" s="513"/>
      <c r="G70" s="513"/>
      <c r="H70" s="304" t="s">
        <v>18</v>
      </c>
    </row>
    <row r="71" spans="1:8" s="333" customFormat="1" ht="21.75" customHeight="1" thickBot="1">
      <c r="A71" s="643" t="str">
        <f>List!D40</f>
        <v>Questions to determine the correct payment process for your claim</v>
      </c>
      <c r="B71" s="644"/>
      <c r="C71" s="644"/>
      <c r="D71" s="644"/>
      <c r="E71" s="641" t="str">
        <f>List!D41</f>
        <v>Select the relevant answer for the questions in this section</v>
      </c>
      <c r="F71" s="641"/>
      <c r="G71" s="641"/>
      <c r="H71" s="642"/>
    </row>
    <row r="72" spans="1:8" s="72" customFormat="1" ht="30.75" customHeight="1" thickBot="1">
      <c r="A72" s="492" t="str">
        <f>List!D43</f>
        <v xml:space="preserve">(Q.1) Are you a resident in Republic of Ireland for Tax purposes?* </v>
      </c>
      <c r="B72" s="493"/>
      <c r="C72" s="493"/>
      <c r="D72" s="526"/>
      <c r="E72" s="527" t="s">
        <v>7</v>
      </c>
      <c r="F72" s="528"/>
      <c r="G72" s="529"/>
      <c r="H72" s="306" t="str">
        <f>IF($E72=Sheet1!B2, List!$D$1, IF(OR($E72=Sheet1!B3, $E72=Sheet1!B4), List!$F$2, ""))</f>
        <v>*Required for processing</v>
      </c>
    </row>
    <row r="73" spans="1:8" s="72" customFormat="1" ht="24" customHeight="1" thickBot="1">
      <c r="A73" s="538" t="str">
        <f>List!D44</f>
        <v>To determine tax residency in Ireland, consider whether you've spent 183 days or more in a tax year in Ireland or 280 days or more over the current tax year and the previous one combined. If you're present for 30 days or less in a tax year, you're not considered a tax resident in Ireland.</v>
      </c>
      <c r="B73" s="539"/>
      <c r="C73" s="539"/>
      <c r="D73" s="539"/>
      <c r="E73" s="539"/>
      <c r="F73" s="539"/>
      <c r="G73" s="539"/>
      <c r="H73" s="84"/>
    </row>
    <row r="74" spans="1:8" s="72" customFormat="1" ht="4.5" hidden="1" customHeight="1" thickBot="1">
      <c r="A74" s="85"/>
      <c r="B74" s="86"/>
      <c r="C74" s="86"/>
      <c r="D74" s="86"/>
      <c r="E74" s="86"/>
      <c r="F74" s="86"/>
      <c r="G74" s="86"/>
      <c r="H74" s="87"/>
    </row>
    <row r="75" spans="1:8" s="334" customFormat="1" ht="33.75" customHeight="1" thickBot="1">
      <c r="A75" s="492" t="str">
        <f>List!D48</f>
        <v>(Q.2) Did you travel to Republic of Ireland to perform any work-related duties or tasks?*</v>
      </c>
      <c r="B75" s="493"/>
      <c r="C75" s="493"/>
      <c r="D75" s="493"/>
      <c r="E75" s="527" t="s">
        <v>7</v>
      </c>
      <c r="F75" s="528"/>
      <c r="G75" s="529"/>
      <c r="H75" s="306" t="str">
        <f>IF($E75=Sheet1!C9, List!$D$1, IF(OR($E75=Sheet1!C10, $E75=Sheet1!C11), List!$F$2, ""))</f>
        <v>*Required for processing</v>
      </c>
    </row>
    <row r="76" spans="1:8" s="334" customFormat="1" ht="6.75" customHeight="1" thickBot="1">
      <c r="A76" s="88"/>
      <c r="B76" s="89"/>
      <c r="C76" s="89"/>
      <c r="D76" s="89"/>
      <c r="E76" s="89"/>
      <c r="F76" s="89"/>
      <c r="G76" s="89"/>
      <c r="H76" s="172"/>
    </row>
    <row r="77" spans="1:8" s="335" customFormat="1" ht="33.75" customHeight="1" thickBot="1">
      <c r="A77" s="492" t="str">
        <f>List!D52</f>
        <v>(Q.3) If you're not a tax resident of the Republic of Ireland, do you have an Irish PPS number?*</v>
      </c>
      <c r="B77" s="493"/>
      <c r="C77" s="493"/>
      <c r="D77" s="526"/>
      <c r="E77" s="527" t="s">
        <v>7</v>
      </c>
      <c r="F77" s="528"/>
      <c r="G77" s="529"/>
      <c r="H77" s="306" t="str">
        <f>IF($E77=Sheet1!C16, List!$D$1, IF(OR($E77=Sheet1!C17, $E77=Sheet1!C18), List!$F$2, ""))</f>
        <v>*Required for processing</v>
      </c>
    </row>
    <row r="78" spans="1:8" s="335" customFormat="1" ht="24.75" customHeight="1">
      <c r="A78" s="645" t="s">
        <v>24</v>
      </c>
      <c r="B78" s="646"/>
      <c r="C78" s="646"/>
      <c r="D78" s="646"/>
      <c r="E78" s="646"/>
      <c r="F78" s="646"/>
      <c r="G78" s="646"/>
      <c r="H78" s="647"/>
    </row>
    <row r="79" spans="1:8" s="335" customFormat="1" ht="5.25" customHeight="1" thickBot="1">
      <c r="A79" s="88"/>
      <c r="B79" s="89"/>
      <c r="C79" s="89"/>
      <c r="D79" s="89"/>
      <c r="E79" s="89"/>
      <c r="F79" s="89"/>
      <c r="G79" s="89"/>
      <c r="H79" s="172"/>
    </row>
    <row r="80" spans="1:8" ht="28.5" customHeight="1" thickBot="1">
      <c r="A80" s="492" t="str">
        <f>List!D56</f>
        <v>(Q.4)  Have you been paid by the University of Galway Payroll Office before?*</v>
      </c>
      <c r="B80" s="493"/>
      <c r="C80" s="493"/>
      <c r="D80" s="526"/>
      <c r="E80" s="527" t="s">
        <v>7</v>
      </c>
      <c r="F80" s="528"/>
      <c r="G80" s="529"/>
      <c r="H80" s="306" t="str">
        <f>IF($E80=Sheet1!C22, List!$D$1, IF(OR($E80=Sheet1!C23, $E80=Sheet1!C24), List!$F$2, ""))</f>
        <v>*Required for processing</v>
      </c>
    </row>
    <row r="81" spans="1:8" ht="10.5" customHeight="1">
      <c r="A81" s="538" t="str">
        <f>List!D60</f>
        <v>Note: Up until Q2 of 2022, the institution now known as the University of Galway was referred to as the National University of Ireland Galway (NUIG)</v>
      </c>
      <c r="B81" s="539"/>
      <c r="C81" s="539"/>
      <c r="D81" s="539"/>
      <c r="E81" s="539"/>
      <c r="F81" s="539"/>
      <c r="G81" s="539"/>
      <c r="H81" s="540"/>
    </row>
    <row r="82" spans="1:8" ht="6" customHeight="1" thickBot="1">
      <c r="A82" s="680"/>
      <c r="B82" s="681"/>
      <c r="C82" s="681"/>
      <c r="D82" s="681"/>
      <c r="E82" s="681"/>
      <c r="F82" s="681"/>
      <c r="G82" s="681"/>
      <c r="H82" s="682"/>
    </row>
    <row r="83" spans="1:8" ht="30.75" customHeight="1" thickBot="1">
      <c r="A83" s="492" t="str">
        <f>List!D61</f>
        <v>(Q.5) If YES to Q.4, please provide your unique University of Galway payroll ID number. This is essential for Payroll (Timesheet Bureau) payment processing*</v>
      </c>
      <c r="B83" s="493"/>
      <c r="C83" s="493"/>
      <c r="D83" s="493"/>
      <c r="E83" s="683"/>
      <c r="F83" s="684"/>
      <c r="G83" s="685"/>
      <c r="H83" s="306" t="str">
        <f>IF($E80=Sheet1!C23, List!$D$2, IF(TRIM($E83)&lt;&gt;"", List!$F$2, ""))</f>
        <v/>
      </c>
    </row>
    <row r="84" spans="1:8" ht="13.5" customHeight="1">
      <c r="A84" s="538" t="str">
        <f>List!D62</f>
        <v>Your six-digit payroll number can be found on bank transfers, or in communications from the HR team at casualsetups@universityofgalway.ie.</v>
      </c>
      <c r="B84" s="539"/>
      <c r="C84" s="539"/>
      <c r="D84" s="539"/>
      <c r="E84" s="539"/>
      <c r="F84" s="539"/>
      <c r="G84" s="539"/>
      <c r="H84" s="540"/>
    </row>
    <row r="85" spans="1:8" ht="4.5" customHeight="1" thickBot="1">
      <c r="A85" s="286"/>
      <c r="B85" s="287"/>
      <c r="C85" s="287"/>
      <c r="D85" s="287"/>
      <c r="E85" s="287"/>
      <c r="F85" s="287"/>
      <c r="G85" s="287"/>
      <c r="H85" s="288"/>
    </row>
    <row r="86" spans="1:8" ht="54" customHeight="1" thickBot="1">
      <c r="A86" s="492" t="s">
        <v>25</v>
      </c>
      <c r="B86" s="493"/>
      <c r="C86" s="493"/>
      <c r="D86" s="493"/>
      <c r="E86" s="527" t="s">
        <v>7</v>
      </c>
      <c r="F86" s="528"/>
      <c r="G86" s="529"/>
      <c r="H86" s="306" t="str">
        <f>IF($E80=Sheet1!C23, List!$D$1, IF(OR($E38=Sheet1!C33, $E38=Sheet1!C34), List!$F$2, ""))</f>
        <v/>
      </c>
    </row>
    <row r="87" spans="1:8" ht="14.25" customHeight="1" thickBot="1">
      <c r="A87" s="519"/>
      <c r="B87" s="520"/>
      <c r="C87" s="520"/>
      <c r="D87" s="520"/>
      <c r="E87" s="520"/>
      <c r="F87" s="520"/>
      <c r="G87" s="520"/>
      <c r="H87" s="521"/>
    </row>
    <row r="88" spans="1:8" ht="3" customHeight="1">
      <c r="A88" s="90"/>
      <c r="B88" s="90"/>
      <c r="C88" s="90"/>
      <c r="D88" s="90"/>
      <c r="E88" s="90"/>
      <c r="F88" s="90"/>
      <c r="G88" s="91"/>
    </row>
    <row r="89" spans="1:8" ht="52.5" customHeight="1">
      <c r="A89" s="698" t="str">
        <f>Sheet1!D37</f>
        <v>Please complete step 2 to determine the correct payment process (Accounts Payable or Payroll)</v>
      </c>
      <c r="B89" s="699"/>
      <c r="C89" s="699"/>
      <c r="D89" s="699"/>
      <c r="E89" s="699"/>
      <c r="F89" s="699"/>
      <c r="G89" s="699"/>
      <c r="H89" s="699"/>
    </row>
    <row r="90" spans="1:8" ht="5.25" customHeight="1">
      <c r="A90" s="68"/>
      <c r="B90" s="68"/>
      <c r="C90" s="68"/>
      <c r="D90" s="68"/>
      <c r="E90" s="68"/>
      <c r="F90" s="68"/>
      <c r="G90" s="68"/>
      <c r="H90" s="68"/>
    </row>
    <row r="91" spans="1:8" s="336" customFormat="1" ht="27.75" customHeight="1">
      <c r="A91" s="649" t="str">
        <f>List!D18</f>
        <v>PAYROLL AND ACCOUNTS PAYABLE PROCESSING OVERVIEW FOR EXTERNAL EXAMINERS</v>
      </c>
      <c r="B91" s="649"/>
      <c r="C91" s="649"/>
      <c r="D91" s="649"/>
      <c r="E91" s="649"/>
      <c r="F91" s="649"/>
      <c r="G91" s="649"/>
      <c r="H91" s="305" t="s">
        <v>18</v>
      </c>
    </row>
    <row r="92" spans="1:8" s="337" customFormat="1" ht="12.75" customHeight="1">
      <c r="A92" s="673" t="str">
        <f>List!D19</f>
        <v>Payroll Office (Timesheets Bureau Team):</v>
      </c>
      <c r="B92" s="673"/>
      <c r="C92" s="673"/>
      <c r="D92" s="224"/>
      <c r="E92" s="673" t="str">
        <f>List!D21</f>
        <v>Accounts Payable:</v>
      </c>
      <c r="F92" s="673"/>
      <c r="G92" s="673"/>
      <c r="H92" s="673"/>
    </row>
    <row r="93" spans="1:8" s="337" customFormat="1" ht="168" customHeight="1">
      <c r="A93" s="674" t="str">
        <f>List!D20</f>
        <v>Responsible for processing claims for External Examiners who:
• Travel to Ireland for work duties, or
• Are Irish tax residents and possess a PPS number.
Payments made to these individuals are subject to taxation, and they are eligible to claim expenses according to QA226 Policies and Procedures for Payment of External Examiners, including QA302 Sustainable Travel Policy.
Please note that the portion of the fee related to duties outside of Ireland is not subject to taxation in Ireland. However, individuals are advised that tax obligations in their home country remain their responsibility.
Furthermore, individuals may be able to offset any taxes deducted on these claims against their overall tax liability in their country of tax residence.</v>
      </c>
      <c r="B93" s="674"/>
      <c r="C93" s="674"/>
      <c r="D93" s="223"/>
      <c r="E93" s="675" t="str">
        <f>List!D22</f>
        <v>Responsible for processing claims for External Examiners who:
• Did not travel to Ireland for work duties, and
• Are not Irish tax residents.
Payments for these individuals are tax-free, and expenses are not applicable.
It's important to note that payments for these individuals are not taxed in Ireland. However, individuals are responsible for any tax due on these payments in their home country.</v>
      </c>
      <c r="F93" s="675"/>
      <c r="G93" s="675"/>
      <c r="H93" s="675"/>
    </row>
    <row r="94" spans="1:8" ht="4.5" customHeight="1" thickBot="1">
      <c r="A94" s="68"/>
      <c r="B94" s="68"/>
      <c r="C94" s="68"/>
      <c r="D94" s="68"/>
      <c r="E94" s="68"/>
      <c r="F94" s="68"/>
      <c r="G94" s="68"/>
    </row>
    <row r="95" spans="1:8" s="334" customFormat="1" ht="23.25" customHeight="1" thickBot="1">
      <c r="A95" s="512" t="str">
        <f>List!D74</f>
        <v>Step 3: External Examiner, please enter accurate personal and banking information below</v>
      </c>
      <c r="B95" s="513"/>
      <c r="C95" s="513"/>
      <c r="D95" s="513"/>
      <c r="E95" s="513"/>
      <c r="F95" s="513"/>
      <c r="G95" s="513"/>
      <c r="H95" s="304" t="s">
        <v>18</v>
      </c>
    </row>
    <row r="96" spans="1:8" s="334" customFormat="1" ht="34.5" customHeight="1" thickBot="1">
      <c r="A96" s="686" t="str">
        <f>List!D76</f>
        <v>If you're receiving payment via Accounts Payable or if this is your first setup by the University of Galway HR department, please complete step 3 in its entirety. 
Step 3 includes submitting all required information for payment processing.</v>
      </c>
      <c r="B96" s="687"/>
      <c r="C96" s="687"/>
      <c r="D96" s="687"/>
      <c r="E96" s="687"/>
      <c r="F96" s="687"/>
      <c r="G96" s="687"/>
      <c r="H96" s="688"/>
    </row>
    <row r="97" spans="1:8" s="334" customFormat="1" ht="4.5" customHeight="1">
      <c r="A97" s="193"/>
      <c r="B97" s="194"/>
      <c r="C97" s="194"/>
      <c r="D97" s="194"/>
      <c r="E97" s="194"/>
      <c r="F97" s="194"/>
      <c r="G97" s="194"/>
      <c r="H97" s="140"/>
    </row>
    <row r="98" spans="1:8" s="334" customFormat="1" ht="18.75" customHeight="1">
      <c r="A98" s="195" t="str">
        <f>List!D78</f>
        <v>For HR Use Only</v>
      </c>
      <c r="B98" s="173"/>
      <c r="C98" s="173" t="str">
        <f>List!D79</f>
        <v>Post Number</v>
      </c>
      <c r="D98" s="79">
        <f>List!D80</f>
        <v>206389</v>
      </c>
      <c r="E98" s="173"/>
      <c r="F98" s="173" t="str">
        <f>List!D81</f>
        <v>Category Type</v>
      </c>
      <c r="G98" s="79">
        <f>List!D82</f>
        <v>216</v>
      </c>
      <c r="H98" s="141"/>
    </row>
    <row r="99" spans="1:8" s="334" customFormat="1" ht="5.25" customHeight="1" thickBot="1">
      <c r="A99" s="142"/>
      <c r="B99" s="139"/>
      <c r="C99" s="139"/>
      <c r="D99" s="139"/>
      <c r="E99" s="139"/>
      <c r="F99" s="139"/>
      <c r="G99" s="139"/>
      <c r="H99" s="143"/>
    </row>
    <row r="100" spans="1:8" s="334" customFormat="1" ht="27.75" customHeight="1" thickBot="1">
      <c r="A100" s="677" t="str">
        <f>List!D75</f>
        <v>All fields must be completed where applicable before submission.  Incomplete forms will be returned which will delay payment.</v>
      </c>
      <c r="B100" s="678"/>
      <c r="C100" s="678"/>
      <c r="D100" s="678"/>
      <c r="E100" s="678"/>
      <c r="F100" s="678"/>
      <c r="G100" s="678"/>
      <c r="H100" s="679"/>
    </row>
    <row r="101" spans="1:8" ht="21.75" customHeight="1" thickBot="1">
      <c r="A101" s="669" t="str">
        <f>List!D83</f>
        <v>Personal Details*</v>
      </c>
      <c r="B101" s="670"/>
      <c r="C101" s="670"/>
      <c r="D101" s="94"/>
      <c r="E101" s="94"/>
      <c r="F101" s="94"/>
      <c r="G101" s="94"/>
      <c r="H101" s="93"/>
    </row>
    <row r="102" spans="1:8" s="336" customFormat="1" ht="26.25" customHeight="1" thickBot="1">
      <c r="A102" s="299" t="str">
        <f>List!D179</f>
        <v>External Examiner's Name (as per bank account)*</v>
      </c>
      <c r="B102" s="489" t="str">
        <f>IF(C40="","",C40)</f>
        <v/>
      </c>
      <c r="C102" s="490"/>
      <c r="D102" s="490"/>
      <c r="E102" s="491"/>
      <c r="F102" s="484" t="s">
        <v>26</v>
      </c>
      <c r="G102" s="485"/>
      <c r="H102" s="151"/>
    </row>
    <row r="103" spans="1:8" s="336" customFormat="1" ht="3" customHeight="1" thickBot="1">
      <c r="A103" s="167"/>
      <c r="B103" s="275"/>
      <c r="C103" s="275"/>
      <c r="D103" s="276"/>
      <c r="E103" s="173"/>
      <c r="F103" s="275"/>
      <c r="G103" s="275"/>
      <c r="H103" s="96"/>
    </row>
    <row r="104" spans="1:8" s="338" customFormat="1" ht="31.5" customHeight="1" thickBot="1">
      <c r="A104" s="299" t="str">
        <f>List!D86</f>
        <v>Date of Birth*</v>
      </c>
      <c r="B104" s="707"/>
      <c r="C104" s="708"/>
      <c r="D104" s="277" t="str">
        <f>IF(ISBLANK(B104), List!$D$2, IF(B104&lt;&gt;"", List!$F$2, ""))</f>
        <v>*Required for payroll processing</v>
      </c>
      <c r="E104" s="309" t="str">
        <f>List!D88</f>
        <v>Nationality*</v>
      </c>
      <c r="F104" s="548"/>
      <c r="G104" s="549"/>
      <c r="H104" s="169" t="str">
        <f>IF(ISBLANK(F104), List!$D$2, IF(F104&lt;&gt;"", List!$F$2, ""))</f>
        <v>*Required for payroll processing</v>
      </c>
    </row>
    <row r="105" spans="1:8" s="338" customFormat="1" ht="3" customHeight="1" thickBot="1">
      <c r="A105" s="167"/>
      <c r="B105" s="275"/>
      <c r="C105" s="275"/>
      <c r="D105" s="279"/>
      <c r="E105" s="278"/>
      <c r="F105" s="275"/>
      <c r="G105" s="275"/>
      <c r="H105" s="170"/>
    </row>
    <row r="106" spans="1:8" s="338" customFormat="1" ht="30.75" customHeight="1" thickBot="1">
      <c r="A106" s="299" t="str">
        <f>List!D89</f>
        <v>Home Address Line 1*</v>
      </c>
      <c r="B106" s="487"/>
      <c r="C106" s="488"/>
      <c r="D106" s="277" t="str">
        <f>IF(ISBLANK(B106), List!$D$1, IF(B106&lt;&gt;"", List!$F$2, ""))</f>
        <v>*Required for processing</v>
      </c>
      <c r="E106" s="309" t="str">
        <f>List!D92</f>
        <v>Eircode / Post Code*</v>
      </c>
      <c r="F106" s="487"/>
      <c r="G106" s="488"/>
      <c r="H106" s="169" t="str">
        <f>IF(ISBLANK(F106), List!$D$1, IF(F106&lt;&gt;"", List!$F$2, ""))</f>
        <v>*Required for processing</v>
      </c>
    </row>
    <row r="107" spans="1:8" s="338" customFormat="1" ht="3" customHeight="1" thickBot="1">
      <c r="A107" s="167"/>
      <c r="B107" s="275"/>
      <c r="C107" s="275"/>
      <c r="D107" s="277"/>
      <c r="E107" s="278"/>
      <c r="F107" s="275"/>
      <c r="G107" s="275"/>
      <c r="H107" s="169"/>
    </row>
    <row r="108" spans="1:8" s="338" customFormat="1" ht="31.5" customHeight="1" thickBot="1">
      <c r="A108" s="299" t="str">
        <f>List!D90</f>
        <v>Home Address Line 2*</v>
      </c>
      <c r="B108" s="487"/>
      <c r="C108" s="488"/>
      <c r="D108" s="277" t="str">
        <f>IF(ISBLANK(B108), List!$D$1, IF(B108&lt;&gt;"", List!$F$2, ""))</f>
        <v>*Required for processing</v>
      </c>
      <c r="E108" s="309" t="str">
        <f>List!D93</f>
        <v>Country*</v>
      </c>
      <c r="F108" s="548"/>
      <c r="G108" s="549"/>
      <c r="H108" s="169" t="str">
        <f>IF(ISBLANK(F108), List!$D$1, IF(F108&lt;&gt;"", List!$F$2, ""))</f>
        <v>*Required for processing</v>
      </c>
    </row>
    <row r="109" spans="1:8" s="338" customFormat="1" ht="3" customHeight="1" thickBot="1">
      <c r="A109" s="167"/>
      <c r="B109" s="275"/>
      <c r="C109" s="275"/>
      <c r="D109" s="277"/>
      <c r="E109" s="278"/>
      <c r="F109" s="276"/>
      <c r="G109" s="276"/>
      <c r="H109" s="169"/>
    </row>
    <row r="110" spans="1:8" s="339" customFormat="1" ht="28.5" customHeight="1" thickBot="1">
      <c r="A110" s="299" t="str">
        <f>List!D94</f>
        <v>Phone Number*</v>
      </c>
      <c r="B110" s="504"/>
      <c r="C110" s="505"/>
      <c r="D110" s="277" t="str">
        <f>IF(ISBLANK(B110), List!$D$1, IF(B110&lt;&gt;"", List!$F$2, ""))</f>
        <v>*Required for processing</v>
      </c>
      <c r="E110" s="309" t="str">
        <f>List!D95</f>
        <v>Personal Email Address*</v>
      </c>
      <c r="F110" s="664"/>
      <c r="G110" s="665"/>
      <c r="H110" s="169" t="str">
        <f>IF(ISBLANK(F110), List!$D$1, IF(F110&lt;&gt;"", List!$F$2, ""))</f>
        <v>*Required for processing</v>
      </c>
    </row>
    <row r="111" spans="1:8" s="339" customFormat="1" ht="3.75" customHeight="1" thickBot="1">
      <c r="A111" s="166"/>
      <c r="B111" s="276"/>
      <c r="C111" s="276"/>
      <c r="D111" s="277"/>
      <c r="E111" s="278"/>
      <c r="F111" s="276"/>
      <c r="G111" s="276"/>
      <c r="H111" s="169"/>
    </row>
    <row r="112" spans="1:8" s="339" customFormat="1" ht="28.5" customHeight="1" thickBot="1">
      <c r="A112" s="299" t="str">
        <f>List!D96</f>
        <v>Gender*</v>
      </c>
      <c r="B112" s="504"/>
      <c r="C112" s="505"/>
      <c r="D112" s="277" t="str">
        <f>IF($B112=List!D97, List!$D$2, IF(OR($B112=List!D98, $B112=List!D99, $B112=List!D100), List!$F$2, ""))</f>
        <v/>
      </c>
      <c r="E112" s="278"/>
      <c r="F112" s="276"/>
      <c r="G112" s="276"/>
      <c r="H112" s="169"/>
    </row>
    <row r="113" spans="1:8" s="336" customFormat="1" ht="9" customHeight="1">
      <c r="A113" s="95"/>
      <c r="B113" s="276"/>
      <c r="C113" s="276"/>
      <c r="D113" s="276"/>
      <c r="E113" s="276"/>
      <c r="F113" s="276"/>
      <c r="G113" s="276"/>
      <c r="H113" s="96"/>
    </row>
    <row r="114" spans="1:8" s="336" customFormat="1" ht="26.25" customHeight="1">
      <c r="A114" s="313" t="str">
        <f>List!D101</f>
        <v>Irish Tax details*</v>
      </c>
      <c r="B114" s="276"/>
      <c r="C114" s="276"/>
      <c r="D114" s="276"/>
      <c r="E114" s="276"/>
      <c r="F114" s="276"/>
      <c r="G114" s="276"/>
      <c r="H114" s="96"/>
    </row>
    <row r="115" spans="1:8" s="471" customFormat="1" ht="21.75" customHeight="1" thickBot="1">
      <c r="A115" s="468" t="s">
        <v>630</v>
      </c>
      <c r="B115" s="554" t="s">
        <v>27</v>
      </c>
      <c r="C115" s="554"/>
      <c r="D115" s="165"/>
      <c r="E115" s="165" t="s">
        <v>28</v>
      </c>
      <c r="F115" s="472"/>
      <c r="G115" s="469"/>
      <c r="H115" s="470"/>
    </row>
    <row r="116" spans="1:8" s="336" customFormat="1" ht="29.25" customHeight="1" thickBot="1">
      <c r="A116" s="299" t="str">
        <f>List!D103</f>
        <v>PPS Number*</v>
      </c>
      <c r="B116" s="487"/>
      <c r="C116" s="488"/>
      <c r="D116" s="277" t="str">
        <f>IF(ISBLANK(B116), List!$D$3, IF(B116&lt;&gt;"", List!$F$2, ""))</f>
        <v>*Advice for payroll processing</v>
      </c>
      <c r="E116" s="276"/>
      <c r="F116" s="276"/>
      <c r="G116" s="276"/>
      <c r="H116" s="96"/>
    </row>
    <row r="117" spans="1:8" s="336" customFormat="1" ht="18" customHeight="1">
      <c r="A117" s="769" t="s">
        <v>24</v>
      </c>
      <c r="B117" s="770"/>
      <c r="C117" s="770"/>
      <c r="D117" s="770"/>
      <c r="E117" s="770"/>
      <c r="F117" s="770"/>
      <c r="G117" s="770"/>
      <c r="H117" s="96"/>
    </row>
    <row r="118" spans="1:8" s="336" customFormat="1" ht="9" customHeight="1" thickBot="1">
      <c r="A118" s="438"/>
      <c r="B118" s="439"/>
      <c r="C118" s="439"/>
      <c r="D118" s="439"/>
      <c r="E118" s="437"/>
      <c r="F118" s="437"/>
      <c r="G118" s="440"/>
      <c r="H118" s="441"/>
    </row>
    <row r="119" spans="1:8" s="336" customFormat="1" ht="33.75" customHeight="1" thickBot="1">
      <c r="A119" s="309" t="str">
        <f>List!D105</f>
        <v>PRSI Class*</v>
      </c>
      <c r="B119" s="787" t="s">
        <v>7</v>
      </c>
      <c r="C119" s="788"/>
      <c r="D119" s="750" t="str">
        <f>IF($B119=Sheet1!C39, List!$D$2, IF(OR($B119=Sheet1!C40, $B119=Sheet1!C41, $B119=Sheet1!C42), List!$F$2, ""))</f>
        <v>*Required for payroll processing</v>
      </c>
      <c r="E119" s="751"/>
      <c r="F119" s="437"/>
      <c r="G119" s="440"/>
      <c r="H119" s="441"/>
    </row>
    <row r="120" spans="1:8" s="336" customFormat="1" ht="33.75" customHeight="1">
      <c r="A120" s="95"/>
      <c r="B120" s="789" t="s">
        <v>29</v>
      </c>
      <c r="C120" s="789"/>
      <c r="D120" s="483" t="s">
        <v>410</v>
      </c>
      <c r="E120" s="483"/>
      <c r="F120" s="483"/>
      <c r="G120" s="276"/>
      <c r="H120" s="96"/>
    </row>
    <row r="121" spans="1:8" s="336" customFormat="1" ht="20.25" customHeight="1">
      <c r="A121" s="313" t="str">
        <f>List!D107</f>
        <v>Bank Details*</v>
      </c>
      <c r="B121" s="279"/>
      <c r="C121" s="279"/>
      <c r="D121" s="279"/>
      <c r="E121" s="276"/>
      <c r="F121" s="276"/>
      <c r="G121" s="276"/>
      <c r="H121" s="96"/>
    </row>
    <row r="122" spans="1:8" s="336" customFormat="1" ht="35.25" customHeight="1" thickBot="1">
      <c r="A122" s="551" t="s">
        <v>30</v>
      </c>
      <c r="B122" s="552"/>
      <c r="C122" s="552"/>
      <c r="D122" s="552"/>
      <c r="E122" s="552"/>
      <c r="F122" s="552"/>
      <c r="G122" s="552"/>
      <c r="H122" s="553"/>
    </row>
    <row r="123" spans="1:8" s="336" customFormat="1" ht="32.25" customHeight="1" thickBot="1">
      <c r="A123" s="310" t="str">
        <f>List!D108</f>
        <v>Name of Account Holder*</v>
      </c>
      <c r="B123" s="502" t="str">
        <f>IF(C40="","",C40)</f>
        <v/>
      </c>
      <c r="C123" s="503"/>
      <c r="D123" s="484" t="s">
        <v>26</v>
      </c>
      <c r="E123" s="485"/>
      <c r="F123" s="486" t="s">
        <v>31</v>
      </c>
      <c r="G123" s="486"/>
      <c r="H123" s="96"/>
    </row>
    <row r="124" spans="1:8" s="336" customFormat="1" ht="27.75" customHeight="1">
      <c r="A124" s="742" t="s">
        <v>32</v>
      </c>
      <c r="B124" s="641"/>
      <c r="C124" s="641"/>
      <c r="D124" s="641"/>
      <c r="E124" s="525" t="str">
        <f>List!D110</f>
        <v>SEPA Payment Transfers: Ireland/ UK / EU</v>
      </c>
      <c r="F124" s="525"/>
      <c r="G124" s="525"/>
      <c r="H124" s="99"/>
    </row>
    <row r="125" spans="1:8" s="336" customFormat="1" ht="6.75" customHeight="1" thickBot="1">
      <c r="A125" s="703"/>
      <c r="B125" s="704"/>
      <c r="C125" s="281"/>
      <c r="D125" s="276"/>
      <c r="E125" s="276"/>
      <c r="F125" s="276"/>
      <c r="G125" s="276"/>
      <c r="H125" s="96"/>
    </row>
    <row r="126" spans="1:8" s="336" customFormat="1" ht="34.5" customHeight="1" thickBot="1">
      <c r="A126" s="310" t="str">
        <f>List!D111</f>
        <v>Bank Name*</v>
      </c>
      <c r="B126" s="487"/>
      <c r="C126" s="488"/>
      <c r="D126" s="277" t="str">
        <f>IF(ISBLANK(B126), List!$D$1, IF(B126&lt;&gt;"", List!$F$2, ""))</f>
        <v>*Required for processing</v>
      </c>
      <c r="E126" s="309" t="str">
        <f>List!D115</f>
        <v>IBAN*</v>
      </c>
      <c r="F126" s="497"/>
      <c r="G126" s="498"/>
      <c r="H126" s="169" t="str">
        <f>IF(ISBLANK(F126), List!$D$1, IF(F126&lt;&gt;"", List!$F$2, ""))</f>
        <v>*Required for processing</v>
      </c>
    </row>
    <row r="127" spans="1:8" s="336" customFormat="1" ht="2.25" customHeight="1" thickBot="1">
      <c r="A127" s="168"/>
      <c r="B127" s="282"/>
      <c r="C127" s="282"/>
      <c r="D127" s="81"/>
      <c r="E127" s="278"/>
      <c r="F127" s="281"/>
      <c r="G127" s="281"/>
      <c r="H127" s="169"/>
    </row>
    <row r="128" spans="1:8" s="336" customFormat="1" ht="31.5" customHeight="1" thickBot="1">
      <c r="A128" s="310" t="str">
        <f>List!D112</f>
        <v>Bank Address line 1*</v>
      </c>
      <c r="B128" s="487"/>
      <c r="C128" s="488"/>
      <c r="D128" s="277" t="str">
        <f>IF(ISBLANK(B128), List!$D$1, IF(B128&lt;&gt;"", List!$F$2, ""))</f>
        <v>*Required for processing</v>
      </c>
      <c r="E128" s="309" t="str">
        <f>List!D116</f>
        <v>Bank Swift/BIC*</v>
      </c>
      <c r="F128" s="497"/>
      <c r="G128" s="498"/>
      <c r="H128" s="169" t="str">
        <f>IF(ISBLANK(F128), List!$D$1, IF(F128&lt;&gt;"", List!$F$2, ""))</f>
        <v>*Required for processing</v>
      </c>
    </row>
    <row r="129" spans="1:9" s="336" customFormat="1" ht="2.25" customHeight="1" thickBot="1">
      <c r="A129" s="168"/>
      <c r="B129" s="282"/>
      <c r="C129" s="282"/>
      <c r="D129" s="276"/>
      <c r="E129" s="278"/>
      <c r="F129" s="280"/>
      <c r="G129" s="280"/>
      <c r="H129" s="96"/>
    </row>
    <row r="130" spans="1:9" s="336" customFormat="1" ht="30.75" customHeight="1" thickBot="1">
      <c r="A130" s="310" t="str">
        <f>List!D113</f>
        <v>Bank Address line 2*</v>
      </c>
      <c r="B130" s="487"/>
      <c r="C130" s="488"/>
      <c r="D130" s="277" t="str">
        <f>IF(ISBLANK(B130), List!$D$1, IF(B130&lt;&gt;"", List!$F$2, ""))</f>
        <v>*Required for processing</v>
      </c>
      <c r="E130" s="309" t="str">
        <f>List!D119</f>
        <v>Bank Account No.</v>
      </c>
      <c r="F130" s="497"/>
      <c r="G130" s="498"/>
      <c r="H130" s="96"/>
    </row>
    <row r="131" spans="1:9" s="336" customFormat="1" ht="2.25" customHeight="1" thickBot="1">
      <c r="A131" s="168"/>
      <c r="B131" s="282"/>
      <c r="C131" s="282"/>
      <c r="D131" s="276"/>
      <c r="E131" s="278"/>
      <c r="F131" s="276"/>
      <c r="G131" s="276"/>
      <c r="H131" s="96"/>
    </row>
    <row r="132" spans="1:9" s="336" customFormat="1" ht="33.75" customHeight="1" thickBot="1">
      <c r="A132" s="310" t="str">
        <f>List!D114</f>
        <v>Bank City*</v>
      </c>
      <c r="B132" s="487"/>
      <c r="C132" s="488"/>
      <c r="D132" s="277" t="str">
        <f>IF(ISBLANK(B132), List!$D$1, IF(B132&lt;&gt;"", List!$F$2, ""))</f>
        <v>*Required for processing</v>
      </c>
      <c r="E132" s="309" t="str">
        <f>List!D120</f>
        <v>Bank Sort Code No.</v>
      </c>
      <c r="F132" s="497"/>
      <c r="G132" s="498"/>
      <c r="H132" s="96"/>
    </row>
    <row r="133" spans="1:9" s="336" customFormat="1" ht="6" customHeight="1">
      <c r="A133" s="98"/>
      <c r="B133" s="281"/>
      <c r="C133" s="281"/>
      <c r="D133" s="276"/>
      <c r="E133" s="281"/>
      <c r="F133" s="276"/>
      <c r="G133" s="276"/>
      <c r="H133" s="96"/>
    </row>
    <row r="134" spans="1:9" s="340" customFormat="1" ht="26.25" customHeight="1">
      <c r="A134" s="700" t="str">
        <f>List!D122</f>
        <v>For all other worldwide payments (Outside EU &amp; UK)</v>
      </c>
      <c r="B134" s="701"/>
      <c r="C134" s="701"/>
      <c r="D134" s="701"/>
      <c r="E134" s="701"/>
      <c r="F134" s="701"/>
      <c r="G134" s="701"/>
      <c r="H134" s="702"/>
    </row>
    <row r="135" spans="1:9" s="339" customFormat="1" ht="19.5" customHeight="1" thickBot="1">
      <c r="A135" s="743" t="s">
        <v>33</v>
      </c>
      <c r="B135" s="744"/>
      <c r="C135" s="744"/>
      <c r="D135" s="744"/>
      <c r="E135" s="744"/>
      <c r="F135" s="744"/>
      <c r="G135" s="744"/>
      <c r="H135" s="745"/>
      <c r="I135" s="340"/>
    </row>
    <row r="136" spans="1:9" s="336" customFormat="1" ht="35.25" customHeight="1" thickBot="1">
      <c r="A136" s="740" t="str">
        <f>List!D123</f>
        <v>I Confirm Bank Accepts International Transfers*</v>
      </c>
      <c r="B136" s="741"/>
      <c r="C136" s="244" t="s">
        <v>7</v>
      </c>
      <c r="D136" s="283"/>
      <c r="E136" s="311" t="str">
        <f>List!D127</f>
        <v>Bank Account No.*</v>
      </c>
      <c r="F136" s="548"/>
      <c r="G136" s="549"/>
      <c r="H136" s="234"/>
    </row>
    <row r="137" spans="1:9" s="336" customFormat="1" ht="4.5" customHeight="1" thickBot="1">
      <c r="A137" s="555"/>
      <c r="B137" s="556"/>
      <c r="C137" s="556"/>
      <c r="D137" s="556"/>
      <c r="E137" s="284"/>
      <c r="F137" s="283"/>
      <c r="G137" s="283"/>
      <c r="H137" s="234"/>
    </row>
    <row r="138" spans="1:9" s="336" customFormat="1" ht="30.75" customHeight="1" thickBot="1">
      <c r="A138" s="312" t="str">
        <f>List!D128</f>
        <v>Bank Routing Number*</v>
      </c>
      <c r="B138" s="548"/>
      <c r="C138" s="549"/>
      <c r="D138" s="285"/>
      <c r="E138" s="311" t="str">
        <f>List!D129</f>
        <v>Bank Swift/BIC*</v>
      </c>
      <c r="F138" s="548"/>
      <c r="G138" s="549"/>
      <c r="H138" s="234"/>
    </row>
    <row r="139" spans="1:9" s="336" customFormat="1" ht="4.5" customHeight="1" thickBot="1">
      <c r="A139" s="235"/>
      <c r="B139" s="236"/>
      <c r="C139" s="236"/>
      <c r="D139" s="237"/>
      <c r="E139" s="236"/>
      <c r="F139" s="237"/>
      <c r="G139" s="237"/>
      <c r="H139" s="238"/>
    </row>
    <row r="140" spans="1:9" s="336" customFormat="1" ht="6" customHeight="1" thickBot="1">
      <c r="A140" s="100"/>
      <c r="B140" s="101"/>
      <c r="C140" s="102"/>
      <c r="D140" s="103"/>
      <c r="E140" s="104"/>
      <c r="F140" s="104"/>
      <c r="G140" s="104"/>
      <c r="H140" s="105"/>
    </row>
    <row r="141" spans="1:9" s="339" customFormat="1" ht="30.75" customHeight="1" thickBot="1">
      <c r="A141" s="512" t="str">
        <f>List!D184</f>
        <v>Step 4: External Examiner/ Quality Programme Reviewer Detail of Work Undertaken</v>
      </c>
      <c r="B141" s="513"/>
      <c r="C141" s="513"/>
      <c r="D141" s="513"/>
      <c r="E141" s="513"/>
      <c r="F141" s="513"/>
      <c r="G141" s="513"/>
      <c r="H141" s="304" t="s">
        <v>18</v>
      </c>
    </row>
    <row r="142" spans="1:9" ht="6" customHeight="1" thickBot="1">
      <c r="A142" s="153"/>
      <c r="B142" s="154"/>
      <c r="C142" s="154"/>
      <c r="D142" s="154"/>
      <c r="E142" s="154"/>
      <c r="F142" s="154"/>
      <c r="G142" s="154"/>
      <c r="H142" s="229"/>
    </row>
    <row r="143" spans="1:9" ht="39" customHeight="1" thickBot="1">
      <c r="A143" s="479" t="str">
        <f>List!D179</f>
        <v>External Examiner's Name (as per bank account)*</v>
      </c>
      <c r="B143" s="480"/>
      <c r="C143" s="454" t="str">
        <f>IF(C40="","",C40)</f>
        <v/>
      </c>
      <c r="D143" s="455"/>
      <c r="E143" s="456"/>
      <c r="F143" s="485" t="s">
        <v>34</v>
      </c>
      <c r="G143" s="485"/>
      <c r="H143" s="550"/>
    </row>
    <row r="144" spans="1:9" ht="3.75" customHeight="1" thickBot="1">
      <c r="A144" s="80"/>
      <c r="B144" s="81"/>
      <c r="C144" s="81"/>
      <c r="D144" s="81"/>
      <c r="E144" s="81"/>
      <c r="F144" s="106"/>
      <c r="G144" s="106"/>
      <c r="H144" s="107"/>
    </row>
    <row r="145" spans="1:8" ht="33.75" customHeight="1" thickBot="1">
      <c r="A145" s="479" t="str">
        <f>List!D180</f>
        <v>External Examiner Payroll ID Number*</v>
      </c>
      <c r="B145" s="480"/>
      <c r="C145" s="354" t="str">
        <f>IF(E83="","",E83)</f>
        <v/>
      </c>
      <c r="D145" s="485" t="s">
        <v>35</v>
      </c>
      <c r="E145" s="485"/>
      <c r="F145" s="485"/>
      <c r="G145" s="485"/>
      <c r="H145" s="550"/>
    </row>
    <row r="146" spans="1:8" ht="3.75" customHeight="1" thickBot="1">
      <c r="A146" s="784"/>
      <c r="B146" s="785"/>
      <c r="C146" s="785"/>
      <c r="D146" s="785"/>
      <c r="E146" s="785"/>
      <c r="F146" s="785"/>
      <c r="G146" s="785"/>
      <c r="H146" s="786"/>
    </row>
    <row r="147" spans="1:8" ht="38.25" customHeight="1" thickBot="1">
      <c r="A147" s="512" t="str">
        <f>List!D185</f>
        <v>Claim your for Visiting or Virtual: Doctorate Degree (Phd/MD) Examinations or Extern Examiner Fee</v>
      </c>
      <c r="B147" s="513"/>
      <c r="C147" s="513"/>
      <c r="D147" s="513"/>
      <c r="E147" s="513"/>
      <c r="F147" s="513"/>
      <c r="G147" s="514"/>
      <c r="H147" s="396"/>
    </row>
    <row r="148" spans="1:8" ht="38.25" customHeight="1">
      <c r="A148" s="720" t="str">
        <f>List!D192</f>
        <v>Type of Work &amp; Description*</v>
      </c>
      <c r="B148" s="720"/>
      <c r="C148" s="720"/>
      <c r="D148" s="720" t="str">
        <f>List!D194</f>
        <v>Fee Euro (€)</v>
      </c>
      <c r="E148" s="748" t="str">
        <f>List!D195</f>
        <v>Date Worked*
(DD-MM-YYYY)</v>
      </c>
      <c r="F148" s="720" t="s">
        <v>36</v>
      </c>
      <c r="G148" s="746" t="s">
        <v>37</v>
      </c>
      <c r="H148" s="783"/>
    </row>
    <row r="149" spans="1:8" ht="72" customHeight="1">
      <c r="A149" s="721"/>
      <c r="B149" s="721"/>
      <c r="C149" s="721"/>
      <c r="D149" s="721"/>
      <c r="E149" s="749"/>
      <c r="F149" s="721"/>
      <c r="G149" s="320" t="s">
        <v>38</v>
      </c>
      <c r="H149" s="320" t="s">
        <v>39</v>
      </c>
    </row>
    <row r="150" spans="1:8" ht="28.5" customHeight="1">
      <c r="A150" s="721"/>
      <c r="B150" s="721"/>
      <c r="C150" s="721"/>
      <c r="D150" s="721"/>
      <c r="E150" s="749"/>
      <c r="F150" s="721"/>
      <c r="G150" s="320" t="s">
        <v>40</v>
      </c>
      <c r="H150" s="320" t="s">
        <v>41</v>
      </c>
    </row>
    <row r="151" spans="1:8" ht="36.75" customHeight="1">
      <c r="A151" s="721"/>
      <c r="B151" s="721"/>
      <c r="C151" s="721"/>
      <c r="D151" s="721"/>
      <c r="E151" s="394" t="str">
        <f>List!D196</f>
        <v>Input One Date Per Line</v>
      </c>
      <c r="F151" s="394" t="s">
        <v>42</v>
      </c>
      <c r="G151" s="164" t="s">
        <v>43</v>
      </c>
      <c r="H151" s="164" t="s">
        <v>43</v>
      </c>
    </row>
    <row r="152" spans="1:8" ht="0.75" customHeight="1">
      <c r="A152" s="750"/>
      <c r="B152" s="751"/>
      <c r="C152" s="751"/>
      <c r="D152" s="751"/>
      <c r="E152" s="751"/>
      <c r="F152" s="751"/>
      <c r="G152" s="751"/>
      <c r="H152" s="752"/>
    </row>
    <row r="153" spans="1:8" s="334" customFormat="1" ht="81.75" customHeight="1">
      <c r="A153" s="710" t="s">
        <v>7</v>
      </c>
      <c r="B153" s="710"/>
      <c r="C153" s="710"/>
      <c r="D153" s="450" t="str">
        <f>IFERROR(VLOOKUP(A153, TypeOfWork!$A$11:$C$16, 3, FALSE), "")</f>
        <v>Automatically populated based on selected work type</v>
      </c>
      <c r="E153" s="397"/>
      <c r="F153" s="398" t="s">
        <v>44</v>
      </c>
      <c r="G153" s="163">
        <f>IF(OR(A153=TypeOfWork!$A$12, A153=TypeOfWork!$A$13),
    IF(A153=TypeOfWork!$A$11, "€0",
        IF(OR(F153=TypeOfWork!$D$12, F153=TypeOfWork!$D$13), "€0",
            IF($A$89=Sheet1!$E$38, D153*F153, 0))),
    0)</f>
        <v>0</v>
      </c>
      <c r="H153" s="163">
        <f>IF(OR(A153=TypeOfWork!$A$12, A153=TypeOfWork!$A$13),
    IF(A153=TypeOfWork!$A$11, "€0",
        IF(OR(F153=TypeOfWork!$D$12, F153=TypeOfWork!$D$13), "€0",
            IF($A$89=Sheet1!$E$37, D153*F153, 0))),
    0)</f>
        <v>0</v>
      </c>
    </row>
    <row r="154" spans="1:8" s="334" customFormat="1" ht="96" customHeight="1">
      <c r="A154" s="711" t="s">
        <v>7</v>
      </c>
      <c r="B154" s="712"/>
      <c r="C154" s="713"/>
      <c r="D154" s="451" t="str">
        <f>IFERROR(VLOOKUP(A154, TypeOfWork!$A$11:$C$16, 3, FALSE), "")</f>
        <v>Automatically populated based on selected work type</v>
      </c>
      <c r="E154" s="397"/>
      <c r="F154" s="356" t="s">
        <v>44</v>
      </c>
      <c r="G154" s="163">
        <f>IF(OR(A154=TypeOfWork!$A$12, A154=TypeOfWork!$A$13),
    IF(A154=TypeOfWork!$A$11, "€0",
        IF(OR(F154=TypeOfWork!$D$12, F154=TypeOfWork!$D$13), "€0",
            IF($A$89=Sheet1!$E$38, D154*F154, 0))),
    0)</f>
        <v>0</v>
      </c>
      <c r="H154" s="163">
        <f>IF(OR(A154=TypeOfWork!$A$12, A154=TypeOfWork!$A$13),
    IF(A154=TypeOfWork!$A$11, "€0",
        IF(OR(F154=TypeOfWork!$D$12, F154=TypeOfWork!$D$13), "€0",
            IF($A$89=Sheet1!$E$37, D154*F154, 0))),
    0)</f>
        <v>0</v>
      </c>
    </row>
    <row r="155" spans="1:8" s="334" customFormat="1" ht="78.75" customHeight="1">
      <c r="A155" s="557" t="s">
        <v>7</v>
      </c>
      <c r="B155" s="558"/>
      <c r="C155" s="559"/>
      <c r="D155" s="450" t="str">
        <f>IFERROR(VLOOKUP(A155, TypeOfWork!$A$11:$C$16, 3, FALSE), "")</f>
        <v>Automatically populated based on selected work type</v>
      </c>
      <c r="E155" s="397"/>
      <c r="F155" s="356" t="s">
        <v>44</v>
      </c>
      <c r="G155" s="163">
        <f>IF(OR(A155=TypeOfWork!$A$12, A155=TypeOfWork!$A$13),
    IF(A155=TypeOfWork!$A$11, "€0",
        IF(OR(F155=TypeOfWork!$D$12, F155=TypeOfWork!$D$13), "€0",
            IF($A$89=Sheet1!$E$38, D155*F155, 0))),
    0)</f>
        <v>0</v>
      </c>
      <c r="H155" s="163">
        <f>IF(OR(A155=TypeOfWork!$A$12, A155=TypeOfWork!$A$13),
    IF(A155=TypeOfWork!$A$11, "€0",
        IF(OR(F155=TypeOfWork!$D$12, F155=TypeOfWork!$D$13), "€0",
            IF($A$89=Sheet1!$E$37, D155*F155, 0))),
    0)</f>
        <v>0</v>
      </c>
    </row>
    <row r="156" spans="1:8" s="334" customFormat="1" ht="86.25" customHeight="1">
      <c r="A156" s="557" t="s">
        <v>7</v>
      </c>
      <c r="B156" s="558"/>
      <c r="C156" s="559"/>
      <c r="D156" s="450" t="str">
        <f>IFERROR(VLOOKUP(A156, TypeOfWork!$A$11:$C$16, 3, FALSE), "")</f>
        <v>Automatically populated based on selected work type</v>
      </c>
      <c r="E156" s="397"/>
      <c r="F156" s="356" t="s">
        <v>44</v>
      </c>
      <c r="G156" s="163">
        <f>IF(OR(A156=TypeOfWork!$A$12, A156=TypeOfWork!$A$13),
    IF(A156=TypeOfWork!$A$11, "€0",
        IF(OR(F156=TypeOfWork!$D$12, F156=TypeOfWork!$D$13), "€0",
            IF($A$89=Sheet1!$E$38, D156*F156, 0))),
    0)</f>
        <v>0</v>
      </c>
      <c r="H156" s="163">
        <f>IF(OR(A156=TypeOfWork!$A$12, A156=TypeOfWork!$A$13),
    IF(A156=TypeOfWork!$A$11, "€0",
        IF(OR(F156=TypeOfWork!$D$12, F156=TypeOfWork!$D$13), "€0",
            IF($A$89=Sheet1!$E$37, D156*F156, 0))),
    0)</f>
        <v>0</v>
      </c>
    </row>
    <row r="157" spans="1:8" s="339" customFormat="1" ht="27.75" customHeight="1" thickBot="1">
      <c r="A157" s="755" t="s">
        <v>45</v>
      </c>
      <c r="B157" s="756"/>
      <c r="C157" s="756"/>
      <c r="D157" s="756"/>
      <c r="E157" s="756"/>
      <c r="F157" s="757"/>
      <c r="G157" s="225">
        <f>SUM(G153:G156)</f>
        <v>0</v>
      </c>
      <c r="H157" s="225">
        <f>SUM(H153:H156)</f>
        <v>0</v>
      </c>
    </row>
    <row r="158" spans="1:8" s="341" customFormat="1" ht="39.75" customHeight="1" thickBot="1">
      <c r="A158" s="790" t="s">
        <v>46</v>
      </c>
      <c r="B158" s="791"/>
      <c r="C158" s="791"/>
      <c r="D158" s="791"/>
      <c r="E158" s="791"/>
      <c r="F158" s="791"/>
      <c r="G158" s="791"/>
      <c r="H158" s="792"/>
    </row>
    <row r="159" spans="1:8" s="341" customFormat="1" ht="9" customHeight="1" thickBot="1">
      <c r="A159" s="108"/>
      <c r="B159" s="108"/>
      <c r="C159" s="108"/>
      <c r="D159" s="108"/>
      <c r="E159" s="108"/>
      <c r="F159" s="108"/>
      <c r="G159" s="108"/>
      <c r="H159" s="108"/>
    </row>
    <row r="160" spans="1:8" s="341" customFormat="1" ht="30.75" customHeight="1" thickBot="1">
      <c r="A160" s="512" t="str">
        <f>List!D186</f>
        <v>Claim your compensation for reading Minor Thesis or Research Master Thesis</v>
      </c>
      <c r="B160" s="513"/>
      <c r="C160" s="513"/>
      <c r="D160" s="513"/>
      <c r="E160" s="513"/>
      <c r="F160" s="513"/>
      <c r="G160" s="513"/>
      <c r="H160" s="222"/>
    </row>
    <row r="161" spans="1:9" s="339" customFormat="1" ht="21" customHeight="1" thickBot="1">
      <c r="A161" s="774" t="s">
        <v>47</v>
      </c>
      <c r="B161" s="775"/>
      <c r="C161" s="775"/>
      <c r="D161" s="775"/>
      <c r="E161" s="775"/>
      <c r="F161" s="775"/>
      <c r="G161" s="775"/>
      <c r="H161" s="776"/>
    </row>
    <row r="162" spans="1:9" s="339" customFormat="1" ht="33" customHeight="1">
      <c r="A162" s="720" t="str">
        <f>List!D192</f>
        <v>Type of Work &amp; Description*</v>
      </c>
      <c r="B162" s="720"/>
      <c r="C162" s="720"/>
      <c r="D162" s="720" t="str">
        <f>List!D194</f>
        <v>Fee Euro (€)</v>
      </c>
      <c r="E162" s="748" t="str">
        <f>List!D195</f>
        <v>Date Worked*
(DD-MM-YYYY)</v>
      </c>
      <c r="F162" s="720" t="s">
        <v>48</v>
      </c>
      <c r="G162" s="746" t="s">
        <v>37</v>
      </c>
      <c r="H162" s="746"/>
    </row>
    <row r="163" spans="1:9" s="341" customFormat="1" ht="52.5" customHeight="1">
      <c r="A163" s="721"/>
      <c r="B163" s="721"/>
      <c r="C163" s="721"/>
      <c r="D163" s="721"/>
      <c r="E163" s="749"/>
      <c r="F163" s="721"/>
      <c r="G163" s="162" t="s">
        <v>38</v>
      </c>
      <c r="H163" s="162" t="s">
        <v>39</v>
      </c>
    </row>
    <row r="164" spans="1:9" s="341" customFormat="1" ht="36" customHeight="1">
      <c r="A164" s="721"/>
      <c r="B164" s="721"/>
      <c r="C164" s="721"/>
      <c r="D164" s="721"/>
      <c r="E164" s="749"/>
      <c r="F164" s="721"/>
      <c r="G164" s="320" t="s">
        <v>40</v>
      </c>
      <c r="H164" s="320" t="s">
        <v>41</v>
      </c>
    </row>
    <row r="165" spans="1:9" s="341" customFormat="1" ht="37.5" customHeight="1">
      <c r="A165" s="721"/>
      <c r="B165" s="721"/>
      <c r="C165" s="721"/>
      <c r="D165" s="721"/>
      <c r="E165" s="394" t="str">
        <f>List!D196</f>
        <v>Input One Date Per Line</v>
      </c>
      <c r="F165" s="394" t="s">
        <v>49</v>
      </c>
      <c r="G165" s="162" t="s">
        <v>43</v>
      </c>
      <c r="H165" s="162" t="s">
        <v>43</v>
      </c>
    </row>
    <row r="166" spans="1:9" s="341" customFormat="1" ht="44.25" customHeight="1">
      <c r="A166" s="543" t="s">
        <v>7</v>
      </c>
      <c r="B166" s="544"/>
      <c r="C166" s="545"/>
      <c r="D166" s="395" t="str">
        <f>IFERROR(VLOOKUP(A166, TypeOfWork!$G$11:$I$13, 3, FALSE), "")</f>
        <v>Automatically populated based on selected work type</v>
      </c>
      <c r="E166" s="397"/>
      <c r="F166" s="393"/>
      <c r="G166" s="163">
        <f>IF(OR(A166=TypeOfWork!$G$12, A166=TypeOfWork!$G$13),
    IF(A166=TypeOfWork!$G$11, "€0",
        IF($A$89=Sheet1!$E$38, D166*F166, 0)),
    0)</f>
        <v>0</v>
      </c>
      <c r="H166" s="163">
        <f>IF(OR(A166=TypeOfWork!$G$12, A166=TypeOfWork!$G$13),
    IF(A166=TypeOfWork!$G$11, "€0",
        IF($A$89=Sheet1!$E$37, D166*F166, 0)),
    0)</f>
        <v>0</v>
      </c>
      <c r="I166" s="334"/>
    </row>
    <row r="167" spans="1:9" s="341" customFormat="1" ht="44.25" customHeight="1">
      <c r="A167" s="506" t="s">
        <v>7</v>
      </c>
      <c r="B167" s="507"/>
      <c r="C167" s="508"/>
      <c r="D167" s="395" t="str">
        <f>IFERROR(VLOOKUP(A167, TypeOfWork!$G$11:$I$13, 3, FALSE), "")</f>
        <v>Automatically populated based on selected work type</v>
      </c>
      <c r="E167" s="397"/>
      <c r="F167" s="393"/>
      <c r="G167" s="163">
        <f>IF(OR(A167=TypeOfWork!$G$12, A167=TypeOfWork!$G$13),
    IF(A167=TypeOfWork!$G$11, "€0",
        IF($A$89=Sheet1!$E$38, D167*F167, 0)),
    0)</f>
        <v>0</v>
      </c>
      <c r="H167" s="163">
        <f>IF(OR(A167=TypeOfWork!$G$12, A167=TypeOfWork!$G$13),
    IF(A167=TypeOfWork!$G$11, "€0",
        IF($A$89=Sheet1!$E$37, D167*F167, 0)),
    0)</f>
        <v>0</v>
      </c>
      <c r="I167" s="334"/>
    </row>
    <row r="168" spans="1:9" s="341" customFormat="1" ht="44.25" customHeight="1">
      <c r="A168" s="506" t="s">
        <v>7</v>
      </c>
      <c r="B168" s="507"/>
      <c r="C168" s="508"/>
      <c r="D168" s="395" t="str">
        <f>IFERROR(VLOOKUP(A168, TypeOfWork!$G$11:$I$13, 3, FALSE), "")</f>
        <v>Automatically populated based on selected work type</v>
      </c>
      <c r="E168" s="397"/>
      <c r="F168" s="393"/>
      <c r="G168" s="163">
        <f>IF(OR(A168=TypeOfWork!$G$12, A168=TypeOfWork!$G$13),
    IF(A168=TypeOfWork!$G$11, "€0",
        IF($A$89=Sheet1!$E$38, D168*F168, 0)),
    0)</f>
        <v>0</v>
      </c>
      <c r="H168" s="163">
        <f>IF(OR(A168=TypeOfWork!$G$12, A168=TypeOfWork!$G$13),
    IF(A168=TypeOfWork!$G$11, "€0",
        IF($A$89=Sheet1!$E$37, D168*F168, 0)),
    0)</f>
        <v>0</v>
      </c>
      <c r="I168" s="334"/>
    </row>
    <row r="169" spans="1:9" s="341" customFormat="1" ht="42.75" customHeight="1">
      <c r="A169" s="506" t="s">
        <v>7</v>
      </c>
      <c r="B169" s="507"/>
      <c r="C169" s="508"/>
      <c r="D169" s="395" t="str">
        <f>IFERROR(VLOOKUP(A169, TypeOfWork!$G$11:$I$13, 3, FALSE), "")</f>
        <v>Automatically populated based on selected work type</v>
      </c>
      <c r="E169" s="397"/>
      <c r="F169" s="393"/>
      <c r="G169" s="163">
        <f>IF(OR(A169=TypeOfWork!$G$12, A169=TypeOfWork!$G$13),
    IF(A169=TypeOfWork!$G$11, "€0",
        IF($A$89=Sheet1!$E$38, D169*F169, 0)),
    0)</f>
        <v>0</v>
      </c>
      <c r="H169" s="163">
        <f>IF(OR(A169=TypeOfWork!$G$12, A169=TypeOfWork!$G$13),
    IF(A169=TypeOfWork!$G$11, "€0",
        IF($A$89=Sheet1!$E$37, D169*F169, 0)),
    0)</f>
        <v>0</v>
      </c>
      <c r="I169" s="334"/>
    </row>
    <row r="170" spans="1:9" s="339" customFormat="1" ht="26.25" customHeight="1" thickBot="1">
      <c r="A170" s="515" t="s">
        <v>45</v>
      </c>
      <c r="B170" s="516"/>
      <c r="C170" s="516"/>
      <c r="D170" s="516"/>
      <c r="E170" s="516"/>
      <c r="F170" s="517"/>
      <c r="G170" s="226">
        <f>SUM(G166:G169)</f>
        <v>0</v>
      </c>
      <c r="H170" s="226">
        <f>SUM(H166:H169)</f>
        <v>0</v>
      </c>
    </row>
    <row r="171" spans="1:9" s="341" customFormat="1" ht="32.25" customHeight="1">
      <c r="A171" s="509" t="s">
        <v>46</v>
      </c>
      <c r="B171" s="510"/>
      <c r="C171" s="510"/>
      <c r="D171" s="510"/>
      <c r="E171" s="510"/>
      <c r="F171" s="510"/>
      <c r="G171" s="510"/>
      <c r="H171" s="511"/>
    </row>
    <row r="172" spans="1:9" s="341" customFormat="1" ht="18" customHeight="1" thickBot="1">
      <c r="A172" s="316"/>
      <c r="B172" s="317" t="s">
        <v>28</v>
      </c>
      <c r="C172" s="318" t="s">
        <v>50</v>
      </c>
      <c r="D172" s="793" t="s">
        <v>51</v>
      </c>
      <c r="E172" s="793"/>
      <c r="F172" s="747" t="s">
        <v>52</v>
      </c>
      <c r="G172" s="747"/>
      <c r="H172" s="319"/>
    </row>
    <row r="173" spans="1:9" s="341" customFormat="1" ht="9.75" customHeight="1">
      <c r="A173" s="108"/>
      <c r="B173" s="109"/>
      <c r="C173" s="108"/>
      <c r="D173" s="108"/>
      <c r="E173" s="108"/>
      <c r="F173" s="108"/>
      <c r="G173" s="108"/>
      <c r="H173" s="92"/>
    </row>
    <row r="174" spans="1:9" s="341" customFormat="1" ht="27.75" customHeight="1" thickBot="1">
      <c r="A174" s="758" t="str">
        <f>IF(ISNUMBER(SEARCH("This request will be paid by Accounts Payable Office.", A89)),
    "You can't claim expenses as your claim is processed by Accounts Payable",
    IF(ISNUMBER(SEARCH("This request will be paid by Payroll Office (Timesheets Bureau team).", A89)),
        "You can claim expenses as your claim is processed by Payroll Office (Timesheets Bureau)",
        ""
    )
)</f>
        <v/>
      </c>
      <c r="B174" s="758"/>
      <c r="C174" s="758"/>
      <c r="D174" s="758"/>
      <c r="E174" s="758"/>
      <c r="F174" s="758"/>
      <c r="G174" s="758"/>
      <c r="H174" s="758"/>
    </row>
    <row r="175" spans="1:9" s="341" customFormat="1" ht="36" customHeight="1" thickBot="1">
      <c r="A175" s="512" t="s">
        <v>53</v>
      </c>
      <c r="B175" s="513"/>
      <c r="C175" s="513"/>
      <c r="D175" s="513"/>
      <c r="E175" s="513"/>
      <c r="F175" s="513"/>
      <c r="G175" s="513"/>
      <c r="H175" s="304" t="s">
        <v>54</v>
      </c>
    </row>
    <row r="176" spans="1:9" ht="40.5" customHeight="1" thickBot="1">
      <c r="A176" s="258" t="s">
        <v>55</v>
      </c>
      <c r="B176" s="767" t="s">
        <v>56</v>
      </c>
      <c r="C176" s="767"/>
      <c r="D176" s="767"/>
      <c r="E176" s="767"/>
      <c r="F176" s="767"/>
      <c r="G176" s="767"/>
      <c r="H176" s="768"/>
    </row>
    <row r="177" spans="1:10" s="336" customFormat="1" ht="28.5" customHeight="1" thickBot="1">
      <c r="A177" s="779" t="str">
        <f>List!D16</f>
        <v>QA226 Policies and Procedures for Payment of External Examiners</v>
      </c>
      <c r="B177" s="780"/>
      <c r="C177" s="780"/>
      <c r="D177" s="780"/>
      <c r="E177" s="715" t="str">
        <f>List!D17</f>
        <v>QA302 Sustainable Travel Policy</v>
      </c>
      <c r="F177" s="715"/>
      <c r="G177" s="715"/>
      <c r="H177" s="716"/>
      <c r="I177" s="69"/>
    </row>
    <row r="178" spans="1:10" ht="8.25" customHeight="1" thickBot="1">
      <c r="A178" s="255"/>
      <c r="B178" s="256"/>
      <c r="C178" s="256"/>
      <c r="D178" s="256"/>
      <c r="E178" s="256"/>
      <c r="F178" s="256"/>
      <c r="G178" s="256"/>
      <c r="H178" s="257"/>
    </row>
    <row r="179" spans="1:10" s="336" customFormat="1" ht="36" customHeight="1" thickBot="1">
      <c r="A179" s="771" t="str">
        <f>List!D164</f>
        <v>I acknowledge that I have reviewed and comprehended the University of Galway QA302 Sustainable Travel Policy, and I affirm compliance with its guidelines regarding expense reporting*</v>
      </c>
      <c r="B179" s="772"/>
      <c r="C179" s="772"/>
      <c r="D179" s="772"/>
      <c r="E179" s="773"/>
      <c r="F179" s="759" t="s">
        <v>7</v>
      </c>
      <c r="G179" s="760"/>
      <c r="H179" s="97" t="str">
        <f>IF($F179=List!D165, List!$D$2, IF(OR($F179=List!D167), List!$G$2, IF($F179=List!D166, List!$F$2, IF($F179=List!D168,  List!$G$3, ""))))</f>
        <v>*Required for payroll processing</v>
      </c>
    </row>
    <row r="180" spans="1:10" ht="2.25" customHeight="1">
      <c r="A180" s="110"/>
      <c r="B180" s="426"/>
      <c r="C180" s="426"/>
      <c r="D180" s="111"/>
      <c r="E180" s="111"/>
      <c r="F180" s="111"/>
      <c r="G180" s="111"/>
      <c r="H180" s="112"/>
    </row>
    <row r="181" spans="1:10" ht="22.5" customHeight="1" thickBot="1">
      <c r="A181" s="777" t="str">
        <f>List!D212</f>
        <v>Please provide travel details*</v>
      </c>
      <c r="B181" s="778"/>
      <c r="C181" s="428"/>
      <c r="D181" s="428"/>
      <c r="E181" s="113"/>
      <c r="F181" s="428"/>
      <c r="G181" s="428"/>
      <c r="H181" s="114"/>
    </row>
    <row r="182" spans="1:10" ht="46.5" customHeight="1" thickBot="1">
      <c r="A182" s="166" t="s">
        <v>57</v>
      </c>
      <c r="B182" s="534"/>
      <c r="C182" s="535"/>
      <c r="D182" s="535"/>
      <c r="E182" s="535"/>
      <c r="F182" s="535"/>
      <c r="G182" s="536"/>
      <c r="H182" s="97" t="str">
        <f>IF(ISBLANK(B182), List!$D$2, IF(B182&lt;&gt;"", List!$F$2, ""))</f>
        <v>*Required for payroll processing</v>
      </c>
    </row>
    <row r="183" spans="1:10" ht="10.5" customHeight="1">
      <c r="A183" s="166"/>
      <c r="B183" s="410"/>
      <c r="C183" s="410"/>
      <c r="D183" s="410"/>
      <c r="E183" s="410"/>
      <c r="F183" s="410"/>
      <c r="G183" s="410"/>
      <c r="H183" s="407"/>
    </row>
    <row r="184" spans="1:10" ht="33.75" customHeight="1">
      <c r="A184" s="717" t="s">
        <v>598</v>
      </c>
      <c r="B184" s="718"/>
      <c r="C184" s="718"/>
      <c r="D184" s="718"/>
      <c r="E184" s="718"/>
      <c r="F184" s="718"/>
      <c r="G184" s="718"/>
      <c r="H184" s="719"/>
    </row>
    <row r="185" spans="1:10" ht="15" customHeight="1" thickBot="1">
      <c r="A185" s="357"/>
      <c r="B185" s="427"/>
      <c r="C185" s="542" t="s">
        <v>608</v>
      </c>
      <c r="D185" s="542"/>
      <c r="E185" s="542"/>
      <c r="F185" s="428"/>
      <c r="G185" s="428"/>
      <c r="H185" s="114"/>
    </row>
    <row r="186" spans="1:10" ht="57.75" customHeight="1" thickBot="1">
      <c r="A186" s="492" t="s">
        <v>58</v>
      </c>
      <c r="B186" s="493"/>
      <c r="C186" s="429" t="str">
        <f>List!D215</f>
        <v>Date of Arrival:*</v>
      </c>
      <c r="D186" s="252"/>
      <c r="E186" s="270" t="str">
        <f>IF(ISBLANK(D186), List!$D$2, IF(D186&lt;&gt;"", List!$F$2, ""))</f>
        <v>*Required for payroll processing</v>
      </c>
      <c r="F186" s="429" t="str">
        <f>List!D216</f>
        <v>Time of Arrival:*</v>
      </c>
      <c r="G186" s="253"/>
      <c r="H186" s="97" t="str">
        <f>IF(ISBLANK(G186), List!$D$2, IF(G186&lt;&gt;"", List!$F$2, ""))</f>
        <v>*Required for payroll processing</v>
      </c>
    </row>
    <row r="187" spans="1:10" ht="18.75" customHeight="1">
      <c r="A187" s="290" t="s">
        <v>635</v>
      </c>
      <c r="B187" s="289"/>
      <c r="C187" s="289"/>
      <c r="D187" s="460" t="str">
        <f>List!D159</f>
        <v>Date Format DD/MM/YYYY</v>
      </c>
      <c r="E187" s="430"/>
      <c r="F187" s="725" t="s">
        <v>59</v>
      </c>
      <c r="G187" s="725"/>
      <c r="H187" s="726"/>
    </row>
    <row r="188" spans="1:10" ht="12.75" customHeight="1" thickBot="1">
      <c r="A188" s="166"/>
      <c r="B188" s="410"/>
      <c r="C188" s="542" t="s">
        <v>609</v>
      </c>
      <c r="D188" s="542" t="s">
        <v>609</v>
      </c>
      <c r="E188" s="542"/>
      <c r="F188" s="106"/>
      <c r="G188" s="106"/>
      <c r="H188" s="107"/>
    </row>
    <row r="189" spans="1:10" ht="56.25" customHeight="1" thickBot="1">
      <c r="A189" s="492" t="s">
        <v>626</v>
      </c>
      <c r="B189" s="493"/>
      <c r="C189" s="429" t="str">
        <f>List!D218</f>
        <v>Date of Departure:*</v>
      </c>
      <c r="D189" s="252"/>
      <c r="E189" s="270" t="str">
        <f>IF(ISBLANK(D189), List!$D$2, IF(D189&lt;&gt;"", List!$F$2, ""))</f>
        <v>*Required for payroll processing</v>
      </c>
      <c r="F189" s="429" t="str">
        <f>List!D219</f>
        <v>Time of Departure:*</v>
      </c>
      <c r="G189" s="253"/>
      <c r="H189" s="97" t="str">
        <f>IF(ISBLANK(G189), List!$D$2, IF(G189&lt;&gt;"", List!$F$2, ""))</f>
        <v>*Required for payroll processing</v>
      </c>
      <c r="J189" s="905" t="str">
        <f>IF(OR(ISBLANK(D189), ISBLANK(G189), ISBLANK(D186), ISBLANK(G186)), "",
    IF(D186 &lt; DATE(2023,12,14),
        "€" &amp;
        IF(D189 &lt;= DATE(2023,12,14),
            (INT(D189 - D186) * 167),
            (INT(DATE(2023,12,14) - D186) * 167) +
            (INT(D189 - DATE(2023,12,14)) * 195)
        ),
    IF(D186 &lt; DATE(2025,1,29),
        "€" &amp;
        IF(D189 &lt;= DATE(2025,1,29),
            (INT(D189 - D186) * 195),
            (INT(DATE(2025,1,29) - D186) * 195) +
            (INT(D189 - DATE(2025,1,29)) * 205.53)
        ),
    ""))
)</f>
        <v/>
      </c>
    </row>
    <row r="190" spans="1:10" ht="13.5" customHeight="1">
      <c r="A190" s="290" t="s">
        <v>635</v>
      </c>
      <c r="B190" s="432"/>
      <c r="C190" s="459"/>
      <c r="D190" s="460" t="str">
        <f>List!D159</f>
        <v>Date Format DD/MM/YYYY</v>
      </c>
      <c r="E190" s="430"/>
      <c r="F190" s="725" t="s">
        <v>59</v>
      </c>
      <c r="G190" s="725"/>
      <c r="H190" s="726"/>
    </row>
    <row r="191" spans="1:10" ht="3" customHeight="1" thickBot="1">
      <c r="A191" s="83"/>
      <c r="B191" s="432"/>
      <c r="C191" s="432"/>
      <c r="D191" s="106"/>
      <c r="E191" s="106"/>
      <c r="F191" s="106"/>
      <c r="G191" s="106"/>
      <c r="H191" s="116"/>
    </row>
    <row r="192" spans="1:10" ht="36" customHeight="1" thickBot="1">
      <c r="A192" s="83"/>
      <c r="B192" s="753" t="s">
        <v>60</v>
      </c>
      <c r="C192" s="754"/>
      <c r="D192" s="467" t="str">
        <f>IF(OR(ISBLANK(D186), ISBLANK(G186), ISBLANK(D189), ISBLANK(G189)), "",
TEXT(DATEDIF(D186, D189, "d") + IF(G189 &gt;= G186, 0, -1), "0") &amp; " days " &amp;
TEXT(MOD(D189 - D186+ IF(D189 &lt; D186, 1, 0), 1), "h ""hours"" m ""minutes"""))</f>
        <v/>
      </c>
      <c r="E192" s="254"/>
      <c r="F192" s="254"/>
      <c r="G192" s="251"/>
      <c r="H192" s="115" t="str">
        <f>IF(ISBLANK(D192), List!$E$2, IF(D192&lt;&gt;"", List!$F$2, ""))</f>
        <v/>
      </c>
    </row>
    <row r="193" spans="1:8" ht="13.5" customHeight="1">
      <c r="A193" s="433"/>
      <c r="B193" s="461" t="str">
        <f>IF(OR(ISBLANK(D189), ISBLANK(G189), ISBLANK(D186), ISBLANK(G186)), "",
    IF(D186 &lt; DATE(2023,12,14),
        "€" &amp;
        IF(D189 &lt;= DATE(2023,12,14),
            (INT(D189 - D186) * 167),
            (INT(DATE(2023,12,14) - D186) * 167) +
            (INT(D189 - DATE(2023,12,14)) * 195)
        ),
    IF(D186 &lt; DATE(2025,1,29),
        "€" &amp;
        IF(D189 &lt;= DATE(2025,1,29),
            (INT(D189 - D186) * 195),
            (INT(DATE(2025,1,29) - D186) * 195) +
            (INT(D189 - DATE(2025,1,29)) * 205.53)
        ),
    IF(D186 &gt;= DATE(2025,1,29), "€" &amp; (INT(D189 - D186) * 205.53), "")))
)</f>
        <v/>
      </c>
      <c r="C193" s="461" t="str">
        <f>IF(OR(ISBLANK(D189), ISBLANK(G189), ISBLANK(D186), ISBLANK(G186)), "",
    IF((D189 + G189 - D186 - G186 - INT(D189 + G189 - D186 - G186)) &lt;= 5/24, "€0",
    IF((D189 + G189 - D186 - G186 - INT(D189 + G189 - D186 - G186)) &lt;= 10/24,
        IF(OR(D189 &lt; DATE(2023,12,14), D186 &lt; DATE(2023,12,14)), "€16.29",
        IF(OR(D189 &gt;= DATE(2025,1,29), D186 &gt;= DATE(2025,1,29)), "€19.25", "€17.92")),
    IF(OR(D189 &lt; DATE(2023,12,14), D186 &lt; DATE(2023,12,14)), "€39.08",
    IF(OR(D189 &gt;= DATE(2025,1,29), D186 &gt;= DATE(2025,1,29)), "€46.17", "€42.99")))))</f>
        <v/>
      </c>
      <c r="D193" s="714" t="str">
        <f>List!D220</f>
        <v>This field will populate itself based on the arrival and departure information provided</v>
      </c>
      <c r="E193" s="714"/>
      <c r="F193" s="714"/>
      <c r="G193" s="714"/>
      <c r="H193" s="116"/>
    </row>
    <row r="194" spans="1:8" ht="4.5" customHeight="1" thickBot="1">
      <c r="A194" s="406"/>
      <c r="B194" s="434"/>
      <c r="C194" s="434"/>
      <c r="D194" s="434"/>
      <c r="E194" s="434"/>
      <c r="F194" s="434"/>
      <c r="G194" s="434"/>
      <c r="H194" s="405"/>
    </row>
    <row r="195" spans="1:8" ht="63.75" customHeight="1" thickBot="1">
      <c r="A195" s="492" t="s">
        <v>589</v>
      </c>
      <c r="B195" s="493"/>
      <c r="C195" s="493"/>
      <c r="D195" s="534"/>
      <c r="E195" s="535"/>
      <c r="F195" s="535"/>
      <c r="G195" s="536"/>
      <c r="H195" s="97" t="str">
        <f>IF(ISBLANK(D195), List!$D$2, IF(D195&lt;&gt;"", List!$F$2, ""))</f>
        <v>*Required for payroll processing</v>
      </c>
    </row>
    <row r="196" spans="1:8" ht="5.25" customHeight="1">
      <c r="A196" s="83"/>
      <c r="B196" s="432"/>
      <c r="C196" s="432"/>
      <c r="D196" s="435"/>
      <c r="E196" s="435"/>
      <c r="F196" s="435"/>
      <c r="G196" s="435"/>
      <c r="H196" s="116"/>
    </row>
    <row r="197" spans="1:8" ht="3" customHeight="1" thickBot="1">
      <c r="A197" s="290"/>
      <c r="B197" s="289"/>
      <c r="C197" s="289"/>
      <c r="D197" s="289"/>
      <c r="E197" s="431"/>
      <c r="F197" s="431"/>
      <c r="G197" s="431"/>
      <c r="H197" s="116"/>
    </row>
    <row r="198" spans="1:8" ht="78.75" customHeight="1" thickBot="1">
      <c r="A198" s="492" t="s">
        <v>588</v>
      </c>
      <c r="B198" s="493"/>
      <c r="C198" s="493"/>
      <c r="D198" s="499"/>
      <c r="E198" s="500"/>
      <c r="F198" s="500"/>
      <c r="G198" s="501"/>
      <c r="H198" s="97" t="str">
        <f>IF(ISBLANK(D198), List!$D$2, IF(D198&lt;&gt;"", List!$F$2, ""))</f>
        <v>*Required for payroll processing</v>
      </c>
    </row>
    <row r="199" spans="1:8" ht="3" customHeight="1" thickBot="1">
      <c r="A199" s="83"/>
      <c r="B199" s="432"/>
      <c r="C199" s="432"/>
      <c r="D199" s="436"/>
      <c r="E199" s="436"/>
      <c r="F199" s="436"/>
      <c r="G199" s="436"/>
      <c r="H199" s="116"/>
    </row>
    <row r="200" spans="1:8" ht="66" customHeight="1" thickBot="1">
      <c r="A200" s="492" t="str">
        <f>List!D221</f>
        <v>I confirm the primary purpose of this claim was to act as an External Examiner, that any personal aspect to this trip did not result in additional costs to this expenses claim and that I will retain documentary evidence of the same*</v>
      </c>
      <c r="B200" s="493"/>
      <c r="C200" s="493"/>
      <c r="D200" s="608" t="s">
        <v>7</v>
      </c>
      <c r="E200" s="609"/>
      <c r="F200" s="590" t="str">
        <f>IF($D200=List!$D$222, List!$D$2,
    IF(OR($D200=List!$D$223, $D200=List!$D$225), List!$F$2,
        IF($D200=List!$D$224, List!$G$2, "")
    )
)</f>
        <v>*Required for payroll processing</v>
      </c>
      <c r="G200" s="591"/>
      <c r="H200" s="116"/>
    </row>
    <row r="201" spans="1:8" ht="3" customHeight="1" thickBot="1">
      <c r="A201" s="117"/>
      <c r="B201" s="118"/>
      <c r="C201" s="118"/>
      <c r="D201" s="118"/>
      <c r="E201" s="119"/>
      <c r="F201" s="118"/>
      <c r="G201" s="118"/>
      <c r="H201" s="120"/>
    </row>
    <row r="202" spans="1:8" s="338" customFormat="1" ht="29.25" customHeight="1" thickBot="1">
      <c r="A202" s="494" t="s">
        <v>62</v>
      </c>
      <c r="B202" s="495"/>
      <c r="C202" s="495"/>
      <c r="D202" s="495"/>
      <c r="E202" s="495"/>
      <c r="F202" s="495"/>
      <c r="G202" s="495"/>
      <c r="H202" s="496"/>
    </row>
    <row r="203" spans="1:8" ht="21.75" customHeight="1" thickBot="1">
      <c r="A203" s="512" t="s">
        <v>63</v>
      </c>
      <c r="B203" s="513"/>
      <c r="C203" s="513"/>
      <c r="D203" s="513"/>
      <c r="E203" s="513"/>
      <c r="F203" s="513"/>
      <c r="G203" s="513"/>
      <c r="H203" s="514"/>
    </row>
    <row r="204" spans="1:8" s="341" customFormat="1" ht="63.75" customHeight="1" thickBot="1">
      <c r="A204" s="629" t="s">
        <v>64</v>
      </c>
      <c r="B204" s="546" t="s">
        <v>65</v>
      </c>
      <c r="C204" s="627" t="s">
        <v>66</v>
      </c>
      <c r="D204" s="546" t="s">
        <v>67</v>
      </c>
      <c r="E204" s="627" t="s">
        <v>68</v>
      </c>
      <c r="F204" s="627" t="s">
        <v>69</v>
      </c>
      <c r="G204" s="178" t="s">
        <v>70</v>
      </c>
      <c r="H204" s="727" t="s">
        <v>71</v>
      </c>
    </row>
    <row r="205" spans="1:8" s="342" customFormat="1" ht="30" customHeight="1" thickBot="1">
      <c r="A205" s="630"/>
      <c r="B205" s="547"/>
      <c r="C205" s="628"/>
      <c r="D205" s="547"/>
      <c r="E205" s="628"/>
      <c r="F205" s="628"/>
      <c r="G205" s="259" t="s">
        <v>72</v>
      </c>
      <c r="H205" s="728"/>
    </row>
    <row r="206" spans="1:8" s="343" customFormat="1" ht="14.25" customHeight="1">
      <c r="A206" s="729" t="s">
        <v>73</v>
      </c>
      <c r="B206" s="730"/>
      <c r="C206" s="730"/>
      <c r="D206" s="730"/>
      <c r="E206" s="730"/>
      <c r="F206" s="730"/>
      <c r="G206" s="730"/>
      <c r="H206" s="731"/>
    </row>
    <row r="207" spans="1:8" s="343" customFormat="1" ht="20.25" customHeight="1">
      <c r="A207" s="364" t="s">
        <v>74</v>
      </c>
      <c r="B207" s="365">
        <f>IFERROR(VLOOKUP(A207, ExpensesTypes!$A$2:$C$10, 3, FALSE), "")</f>
        <v>3912</v>
      </c>
      <c r="C207" s="366">
        <v>45324</v>
      </c>
      <c r="D207" s="365" t="s">
        <v>75</v>
      </c>
      <c r="E207" s="367">
        <v>166</v>
      </c>
      <c r="F207" s="366">
        <v>45332</v>
      </c>
      <c r="G207" s="368">
        <v>1.1710400000000001</v>
      </c>
      <c r="H207" s="369">
        <f>E207*G207</f>
        <v>194.39264</v>
      </c>
    </row>
    <row r="208" spans="1:8" s="343" customFormat="1" ht="16.5" customHeight="1">
      <c r="A208" s="364" t="s">
        <v>76</v>
      </c>
      <c r="B208" s="365">
        <f>IFERROR(VLOOKUP(A208, ExpensesTypes!$A$2:$C$10, 3, FALSE), "")</f>
        <v>3910</v>
      </c>
      <c r="C208" s="366">
        <v>45271</v>
      </c>
      <c r="D208" s="365" t="s">
        <v>77</v>
      </c>
      <c r="E208" s="367">
        <v>345.89</v>
      </c>
      <c r="F208" s="366">
        <v>45293</v>
      </c>
      <c r="G208" s="368">
        <v>0.91264000000000001</v>
      </c>
      <c r="H208" s="369">
        <f>E208*G208</f>
        <v>315.67304960000001</v>
      </c>
    </row>
    <row r="209" spans="1:10" s="343" customFormat="1" ht="21.75" customHeight="1">
      <c r="A209" s="364" t="s">
        <v>78</v>
      </c>
      <c r="B209" s="365">
        <f>IFERROR(VLOOKUP(A209, ExpensesTypes!$A$2:$C$10, 3, FALSE), "")</f>
        <v>3912</v>
      </c>
      <c r="C209" s="366">
        <v>45292</v>
      </c>
      <c r="D209" s="365" t="s">
        <v>79</v>
      </c>
      <c r="E209" s="367">
        <v>25</v>
      </c>
      <c r="F209" s="366">
        <v>45293</v>
      </c>
      <c r="G209" s="368">
        <v>0.68567</v>
      </c>
      <c r="H209" s="369">
        <f>E209*G209</f>
        <v>17.141750000000002</v>
      </c>
    </row>
    <row r="210" spans="1:10" s="343" customFormat="1" ht="18" customHeight="1" thickBot="1">
      <c r="A210" s="364" t="s">
        <v>80</v>
      </c>
      <c r="B210" s="365">
        <f>IFERROR(VLOOKUP(A210, ExpensesTypes!$A$2:$C$10, 3, FALSE), "")</f>
        <v>3910</v>
      </c>
      <c r="C210" s="366">
        <v>45292</v>
      </c>
      <c r="D210" s="365" t="s">
        <v>81</v>
      </c>
      <c r="E210" s="367">
        <v>34</v>
      </c>
      <c r="F210" s="366">
        <v>45293</v>
      </c>
      <c r="G210" s="368">
        <v>1</v>
      </c>
      <c r="H210" s="369">
        <f>E210*G210</f>
        <v>34</v>
      </c>
    </row>
    <row r="211" spans="1:10" s="343" customFormat="1" ht="19.5" customHeight="1" thickBot="1">
      <c r="A211" s="732" t="s">
        <v>82</v>
      </c>
      <c r="B211" s="733"/>
      <c r="C211" s="733"/>
      <c r="D211" s="733"/>
      <c r="E211" s="733"/>
      <c r="F211" s="733"/>
      <c r="G211" s="733"/>
      <c r="H211" s="734"/>
    </row>
    <row r="212" spans="1:10" s="341" customFormat="1" ht="45.75" customHeight="1">
      <c r="A212" s="131" t="s">
        <v>7</v>
      </c>
      <c r="B212" s="179" t="str">
        <f>IFERROR(VLOOKUP(A212, ExpensesTypes!$A$2:$C$11, 3, FALSE), "")</f>
        <v>Automatically populated based on selected Expenses type</v>
      </c>
      <c r="C212" s="130"/>
      <c r="D212" s="138" t="s">
        <v>7</v>
      </c>
      <c r="E212" s="452"/>
      <c r="F212" s="130"/>
      <c r="G212" s="453"/>
      <c r="H212" s="197">
        <f>E212*G212</f>
        <v>0</v>
      </c>
      <c r="I212" s="705"/>
      <c r="J212" s="706"/>
    </row>
    <row r="213" spans="1:10" s="341" customFormat="1" ht="45.75" customHeight="1">
      <c r="A213" s="131" t="s">
        <v>7</v>
      </c>
      <c r="B213" s="179" t="str">
        <f>IFERROR(VLOOKUP(A213, ExpensesTypes!$A$2:$C$11, 3, FALSE), "")</f>
        <v>Automatically populated based on selected Expenses type</v>
      </c>
      <c r="C213" s="130"/>
      <c r="D213" s="138" t="s">
        <v>7</v>
      </c>
      <c r="E213" s="452"/>
      <c r="F213" s="130"/>
      <c r="G213" s="452"/>
      <c r="H213" s="197">
        <f t="shared" ref="H213:H228" si="0">E213*G213</f>
        <v>0</v>
      </c>
      <c r="I213" s="705"/>
      <c r="J213" s="706"/>
    </row>
    <row r="214" spans="1:10" s="341" customFormat="1" ht="45.75" customHeight="1">
      <c r="A214" s="131" t="s">
        <v>7</v>
      </c>
      <c r="B214" s="179" t="str">
        <f>IFERROR(VLOOKUP(A214, ExpensesTypes!$A$2:$C$11, 3, FALSE), "")</f>
        <v>Automatically populated based on selected Expenses type</v>
      </c>
      <c r="C214" s="130"/>
      <c r="D214" s="138" t="s">
        <v>7</v>
      </c>
      <c r="E214" s="452"/>
      <c r="F214" s="130"/>
      <c r="G214" s="452"/>
      <c r="H214" s="197">
        <f t="shared" si="0"/>
        <v>0</v>
      </c>
      <c r="I214" s="705"/>
      <c r="J214" s="706"/>
    </row>
    <row r="215" spans="1:10" s="341" customFormat="1" ht="49.5" customHeight="1">
      <c r="A215" s="131" t="s">
        <v>7</v>
      </c>
      <c r="B215" s="179" t="str">
        <f>IFERROR(VLOOKUP(A215, ExpensesTypes!$A$2:$C$11, 3, FALSE), "")</f>
        <v>Automatically populated based on selected Expenses type</v>
      </c>
      <c r="C215" s="130"/>
      <c r="D215" s="138" t="s">
        <v>7</v>
      </c>
      <c r="E215" s="452"/>
      <c r="F215" s="130"/>
      <c r="G215" s="196"/>
      <c r="H215" s="197">
        <f t="shared" si="0"/>
        <v>0</v>
      </c>
      <c r="I215" s="705"/>
      <c r="J215" s="706"/>
    </row>
    <row r="216" spans="1:10" s="341" customFormat="1" ht="45" customHeight="1">
      <c r="A216" s="131" t="s">
        <v>7</v>
      </c>
      <c r="B216" s="179" t="str">
        <f>IFERROR(VLOOKUP(A216, ExpensesTypes!$A$2:$C$11, 3, FALSE), "")</f>
        <v>Automatically populated based on selected Expenses type</v>
      </c>
      <c r="C216" s="130"/>
      <c r="D216" s="138" t="s">
        <v>7</v>
      </c>
      <c r="E216" s="452"/>
      <c r="F216" s="130"/>
      <c r="G216" s="196"/>
      <c r="H216" s="197">
        <f t="shared" si="0"/>
        <v>0</v>
      </c>
      <c r="I216" s="705"/>
      <c r="J216" s="706"/>
    </row>
    <row r="217" spans="1:10" s="341" customFormat="1" ht="44.25" customHeight="1">
      <c r="A217" s="131" t="s">
        <v>7</v>
      </c>
      <c r="B217" s="179" t="str">
        <f>IFERROR(VLOOKUP(A217, ExpensesTypes!$A$2:$C$11, 3, FALSE), "")</f>
        <v>Automatically populated based on selected Expenses type</v>
      </c>
      <c r="C217" s="130"/>
      <c r="D217" s="138" t="s">
        <v>7</v>
      </c>
      <c r="E217" s="452"/>
      <c r="F217" s="130"/>
      <c r="G217" s="196"/>
      <c r="H217" s="197">
        <f t="shared" si="0"/>
        <v>0</v>
      </c>
      <c r="I217" s="705"/>
      <c r="J217" s="706"/>
    </row>
    <row r="218" spans="1:10" s="341" customFormat="1" ht="43.5" customHeight="1">
      <c r="A218" s="131" t="s">
        <v>7</v>
      </c>
      <c r="B218" s="179" t="str">
        <f>IFERROR(VLOOKUP(A218, ExpensesTypes!$A$2:$C$11, 3, FALSE), "")</f>
        <v>Automatically populated based on selected Expenses type</v>
      </c>
      <c r="C218" s="130"/>
      <c r="D218" s="138" t="s">
        <v>7</v>
      </c>
      <c r="E218" s="452"/>
      <c r="F218" s="130"/>
      <c r="G218" s="196"/>
      <c r="H218" s="197">
        <f t="shared" si="0"/>
        <v>0</v>
      </c>
      <c r="I218" s="705"/>
      <c r="J218" s="706"/>
    </row>
    <row r="219" spans="1:10" s="341" customFormat="1" ht="42.75" customHeight="1">
      <c r="A219" s="131" t="s">
        <v>7</v>
      </c>
      <c r="B219" s="179" t="str">
        <f>IFERROR(VLOOKUP(A219, ExpensesTypes!$A$2:$C$11, 3, FALSE), "")</f>
        <v>Automatically populated based on selected Expenses type</v>
      </c>
      <c r="C219" s="130"/>
      <c r="D219" s="138" t="s">
        <v>7</v>
      </c>
      <c r="E219" s="452"/>
      <c r="F219" s="130"/>
      <c r="G219" s="196"/>
      <c r="H219" s="197">
        <f t="shared" ref="H219:H223" si="1">E219*G219</f>
        <v>0</v>
      </c>
      <c r="I219" s="705"/>
      <c r="J219" s="706"/>
    </row>
    <row r="220" spans="1:10" s="341" customFormat="1" ht="39.75" customHeight="1">
      <c r="A220" s="131" t="s">
        <v>7</v>
      </c>
      <c r="B220" s="179" t="str">
        <f>IFERROR(VLOOKUP(A220, ExpensesTypes!$A$2:$C$11, 3, FALSE), "")</f>
        <v>Automatically populated based on selected Expenses type</v>
      </c>
      <c r="C220" s="130"/>
      <c r="D220" s="138" t="s">
        <v>7</v>
      </c>
      <c r="E220" s="452"/>
      <c r="F220" s="130"/>
      <c r="G220" s="196"/>
      <c r="H220" s="197">
        <f t="shared" si="1"/>
        <v>0</v>
      </c>
      <c r="I220" s="705"/>
      <c r="J220" s="706"/>
    </row>
    <row r="221" spans="1:10" s="341" customFormat="1" ht="47.25" customHeight="1">
      <c r="A221" s="131" t="s">
        <v>7</v>
      </c>
      <c r="B221" s="179" t="str">
        <f>IFERROR(VLOOKUP(A221, ExpensesTypes!$A$2:$C$11, 3, FALSE), "")</f>
        <v>Automatically populated based on selected Expenses type</v>
      </c>
      <c r="C221" s="130"/>
      <c r="D221" s="138" t="s">
        <v>7</v>
      </c>
      <c r="E221" s="452"/>
      <c r="F221" s="130"/>
      <c r="G221" s="196"/>
      <c r="H221" s="197">
        <f t="shared" si="1"/>
        <v>0</v>
      </c>
      <c r="I221" s="705"/>
      <c r="J221" s="706"/>
    </row>
    <row r="222" spans="1:10" s="341" customFormat="1" ht="45.75" customHeight="1">
      <c r="A222" s="131" t="s">
        <v>7</v>
      </c>
      <c r="B222" s="179" t="str">
        <f>IFERROR(VLOOKUP(A222, ExpensesTypes!$A$2:$C$11, 3, FALSE), "")</f>
        <v>Automatically populated based on selected Expenses type</v>
      </c>
      <c r="C222" s="130"/>
      <c r="D222" s="138" t="s">
        <v>7</v>
      </c>
      <c r="E222" s="452"/>
      <c r="F222" s="130"/>
      <c r="G222" s="196"/>
      <c r="H222" s="197">
        <f t="shared" si="1"/>
        <v>0</v>
      </c>
      <c r="I222" s="705"/>
      <c r="J222" s="706"/>
    </row>
    <row r="223" spans="1:10" s="341" customFormat="1" ht="45.75" customHeight="1">
      <c r="A223" s="131" t="s">
        <v>7</v>
      </c>
      <c r="B223" s="179" t="str">
        <f>IFERROR(VLOOKUP(A223, ExpensesTypes!$A$2:$C$11, 3, FALSE), "")</f>
        <v>Automatically populated based on selected Expenses type</v>
      </c>
      <c r="C223" s="130"/>
      <c r="D223" s="138" t="s">
        <v>7</v>
      </c>
      <c r="E223" s="452"/>
      <c r="F223" s="130"/>
      <c r="G223" s="196"/>
      <c r="H223" s="197">
        <f t="shared" si="1"/>
        <v>0</v>
      </c>
      <c r="I223" s="705"/>
      <c r="J223" s="706"/>
    </row>
    <row r="224" spans="1:10" s="341" customFormat="1" ht="42.75" customHeight="1">
      <c r="A224" s="131" t="s">
        <v>7</v>
      </c>
      <c r="B224" s="179" t="str">
        <f>IFERROR(VLOOKUP(A224, ExpensesTypes!$A$2:$C$11, 3, FALSE), "")</f>
        <v>Automatically populated based on selected Expenses type</v>
      </c>
      <c r="C224" s="130"/>
      <c r="D224" s="138" t="s">
        <v>7</v>
      </c>
      <c r="E224" s="452"/>
      <c r="F224" s="130"/>
      <c r="G224" s="196"/>
      <c r="H224" s="197">
        <f t="shared" si="0"/>
        <v>0</v>
      </c>
      <c r="I224" s="705"/>
      <c r="J224" s="706"/>
    </row>
    <row r="225" spans="1:10" s="341" customFormat="1" ht="39.75" customHeight="1">
      <c r="A225" s="131" t="s">
        <v>7</v>
      </c>
      <c r="B225" s="179" t="str">
        <f>IFERROR(VLOOKUP(A225, ExpensesTypes!$A$2:$C$11, 3, FALSE), "")</f>
        <v>Automatically populated based on selected Expenses type</v>
      </c>
      <c r="C225" s="130"/>
      <c r="D225" s="138" t="s">
        <v>7</v>
      </c>
      <c r="E225" s="452"/>
      <c r="F225" s="130"/>
      <c r="G225" s="196"/>
      <c r="H225" s="197">
        <f t="shared" si="0"/>
        <v>0</v>
      </c>
      <c r="I225" s="705"/>
      <c r="J225" s="706"/>
    </row>
    <row r="226" spans="1:10" s="341" customFormat="1" ht="47.25" customHeight="1">
      <c r="A226" s="131" t="s">
        <v>7</v>
      </c>
      <c r="B226" s="179" t="str">
        <f>IFERROR(VLOOKUP(A226, ExpensesTypes!$A$2:$C$11, 3, FALSE), "")</f>
        <v>Automatically populated based on selected Expenses type</v>
      </c>
      <c r="C226" s="130"/>
      <c r="D226" s="138" t="s">
        <v>7</v>
      </c>
      <c r="E226" s="452"/>
      <c r="F226" s="130"/>
      <c r="G226" s="196"/>
      <c r="H226" s="197">
        <f t="shared" si="0"/>
        <v>0</v>
      </c>
      <c r="I226" s="705"/>
      <c r="J226" s="706"/>
    </row>
    <row r="227" spans="1:10" s="341" customFormat="1" ht="45.75" customHeight="1">
      <c r="A227" s="131" t="s">
        <v>7</v>
      </c>
      <c r="B227" s="179" t="str">
        <f>IFERROR(VLOOKUP(A227, ExpensesTypes!$A$2:$C$11, 3, FALSE), "")</f>
        <v>Automatically populated based on selected Expenses type</v>
      </c>
      <c r="C227" s="130"/>
      <c r="D227" s="138" t="s">
        <v>7</v>
      </c>
      <c r="E227" s="452"/>
      <c r="F227" s="130"/>
      <c r="G227" s="196"/>
      <c r="H227" s="197">
        <f t="shared" si="0"/>
        <v>0</v>
      </c>
      <c r="I227" s="705"/>
      <c r="J227" s="706"/>
    </row>
    <row r="228" spans="1:10" s="341" customFormat="1" ht="45.75" customHeight="1" thickBot="1">
      <c r="A228" s="131" t="s">
        <v>7</v>
      </c>
      <c r="B228" s="179" t="str">
        <f>IFERROR(VLOOKUP(A228, ExpensesTypes!$A$2:$C$11, 3, FALSE), "")</f>
        <v>Automatically populated based on selected Expenses type</v>
      </c>
      <c r="C228" s="130"/>
      <c r="D228" s="138" t="s">
        <v>7</v>
      </c>
      <c r="E228" s="452"/>
      <c r="F228" s="130"/>
      <c r="G228" s="196"/>
      <c r="H228" s="197">
        <f t="shared" si="0"/>
        <v>0</v>
      </c>
      <c r="I228" s="705"/>
      <c r="J228" s="706"/>
    </row>
    <row r="229" spans="1:10" s="341" customFormat="1" ht="38.25" customHeight="1" thickBot="1">
      <c r="A229" s="626" t="s">
        <v>83</v>
      </c>
      <c r="B229" s="626"/>
      <c r="C229" s="626"/>
      <c r="D229" s="626"/>
      <c r="E229" s="626"/>
      <c r="F229" s="738" t="s">
        <v>45</v>
      </c>
      <c r="G229" s="739"/>
      <c r="H229" s="245">
        <f>SUM(H212:H228)</f>
        <v>0</v>
      </c>
      <c r="I229" s="705"/>
      <c r="J229" s="706"/>
    </row>
    <row r="230" spans="1:10" s="341" customFormat="1" ht="6.75" customHeight="1" thickBot="1">
      <c r="A230" s="132"/>
      <c r="B230" s="70"/>
      <c r="C230" s="70"/>
      <c r="D230" s="133"/>
      <c r="E230" s="133"/>
      <c r="F230" s="134"/>
      <c r="G230" s="72"/>
      <c r="H230" s="135"/>
    </row>
    <row r="231" spans="1:10" s="341" customFormat="1" ht="35.25" customHeight="1" thickBot="1">
      <c r="A231" s="610" t="s">
        <v>84</v>
      </c>
      <c r="B231" s="611"/>
      <c r="C231" s="611"/>
      <c r="D231" s="611"/>
      <c r="E231" s="611"/>
      <c r="F231" s="611"/>
      <c r="G231" s="611"/>
      <c r="H231" s="612"/>
    </row>
    <row r="232" spans="1:10" s="341" customFormat="1" ht="35.25" customHeight="1">
      <c r="A232" s="735" t="s">
        <v>85</v>
      </c>
      <c r="B232" s="736"/>
      <c r="C232" s="737" t="str">
        <f>IF(COUNTIF(A212:A228, "Taxi - Reasonable Use: Please provide a justification in line 230, as required by the QA302 Policy") &gt; 0,
    "Taxi was used by you " &amp; COUNTIF(A212:A228, "Taxi - Reasonable Use: Please provide a justification in line 230, as required by the QA302 Policy") &amp; " times",
    "Your claim does not include any taxi expenses")</f>
        <v>Your claim does not include any taxi expenses</v>
      </c>
      <c r="D232" s="737"/>
      <c r="E232" s="392"/>
      <c r="F232" s="390"/>
      <c r="G232" s="390"/>
      <c r="H232" s="391"/>
    </row>
    <row r="233" spans="1:10" s="341" customFormat="1" ht="32.25" customHeight="1" thickBot="1">
      <c r="A233" s="479" t="s">
        <v>86</v>
      </c>
      <c r="B233" s="480"/>
      <c r="C233" s="480"/>
      <c r="D233" s="480"/>
      <c r="E233" s="480"/>
      <c r="F233" s="480"/>
      <c r="G233" s="480"/>
      <c r="H233" s="616"/>
    </row>
    <row r="234" spans="1:10" s="341" customFormat="1" ht="116.25" customHeight="1" thickBot="1">
      <c r="A234" s="613"/>
      <c r="B234" s="614"/>
      <c r="C234" s="614"/>
      <c r="D234" s="614"/>
      <c r="E234" s="614"/>
      <c r="F234" s="614"/>
      <c r="G234" s="615"/>
      <c r="H234" s="97" t="str">
        <f>IF(ISBLANK(A234), List!$D$2, IF(A234&lt;&gt;"", List!$F$2, ""))</f>
        <v>*Required for payroll processing</v>
      </c>
    </row>
    <row r="235" spans="1:10" s="341" customFormat="1" ht="6.75" customHeight="1" thickBot="1">
      <c r="A235" s="358"/>
      <c r="B235" s="359"/>
      <c r="C235" s="359"/>
      <c r="D235" s="360"/>
      <c r="E235" s="360"/>
      <c r="F235" s="361"/>
      <c r="G235" s="362"/>
      <c r="H235" s="363"/>
    </row>
    <row r="236" spans="1:10" s="341" customFormat="1" ht="6.75" customHeight="1" thickBot="1">
      <c r="A236" s="132"/>
      <c r="B236" s="70"/>
      <c r="C236" s="70"/>
      <c r="D236" s="133"/>
      <c r="E236" s="133"/>
      <c r="F236" s="134"/>
      <c r="G236" s="72"/>
      <c r="H236" s="135"/>
    </row>
    <row r="237" spans="1:10" s="341" customFormat="1" ht="7.5" customHeight="1" thickBot="1">
      <c r="A237" s="443"/>
      <c r="B237" s="444"/>
      <c r="C237" s="444"/>
      <c r="D237" s="445"/>
      <c r="E237" s="445"/>
      <c r="F237" s="446"/>
      <c r="G237" s="447"/>
      <c r="H237" s="448"/>
    </row>
    <row r="238" spans="1:10" s="341" customFormat="1" ht="34.5" customHeight="1" thickBot="1">
      <c r="A238" s="479" t="s">
        <v>627</v>
      </c>
      <c r="B238" s="480"/>
      <c r="C238" s="480"/>
      <c r="D238" s="442">
        <f>IFERROR(B193 + C193, 0)</f>
        <v>0</v>
      </c>
      <c r="E238" s="473"/>
      <c r="F238" s="474"/>
      <c r="G238" s="475"/>
      <c r="H238" s="449"/>
    </row>
    <row r="239" spans="1:10" s="341" customFormat="1" ht="7.5" customHeight="1" thickBot="1">
      <c r="A239" s="166"/>
      <c r="B239" s="410"/>
      <c r="C239" s="410"/>
      <c r="D239" s="410"/>
      <c r="E239" s="473"/>
      <c r="F239" s="474"/>
      <c r="G239" s="475"/>
      <c r="H239" s="449"/>
    </row>
    <row r="240" spans="1:10" s="341" customFormat="1" ht="34.5" customHeight="1" thickBot="1">
      <c r="A240" s="479" t="s">
        <v>628</v>
      </c>
      <c r="B240" s="480"/>
      <c r="C240" s="480"/>
      <c r="D240" s="442">
        <f>SUMIF(B212:B228, 3912, H212:H228)</f>
        <v>0</v>
      </c>
      <c r="E240" s="473"/>
      <c r="F240" s="474"/>
      <c r="G240" s="475"/>
      <c r="H240" s="449"/>
    </row>
    <row r="241" spans="1:9" s="341" customFormat="1" ht="6" customHeight="1" thickBot="1">
      <c r="A241" s="166"/>
      <c r="B241" s="410"/>
      <c r="C241" s="410"/>
      <c r="D241" s="473"/>
      <c r="E241" s="473"/>
      <c r="F241" s="474"/>
      <c r="G241" s="475"/>
      <c r="H241" s="449"/>
    </row>
    <row r="242" spans="1:9" s="341" customFormat="1" ht="34.5" customHeight="1" thickBot="1">
      <c r="A242" s="479" t="s">
        <v>591</v>
      </c>
      <c r="B242" s="480"/>
      <c r="C242" s="480"/>
      <c r="D242" s="442">
        <f>D238-D240</f>
        <v>0</v>
      </c>
      <c r="E242" s="481" t="str">
        <f>IF(D242 &lt; 0, "You have exceeded the T&amp;S rates. Please provide a justification below", "In allowable tax-free subsistence")</f>
        <v>In allowable tax-free subsistence</v>
      </c>
      <c r="F242" s="482"/>
      <c r="G242" s="482"/>
      <c r="H242" s="449"/>
    </row>
    <row r="243" spans="1:9" s="341" customFormat="1" ht="32.25" customHeight="1" thickBot="1">
      <c r="A243" s="590" t="s">
        <v>61</v>
      </c>
      <c r="B243" s="591"/>
      <c r="C243" s="591"/>
      <c r="D243" s="591"/>
      <c r="E243" s="591"/>
      <c r="F243" s="591"/>
      <c r="G243" s="591"/>
      <c r="H243" s="620"/>
    </row>
    <row r="244" spans="1:9" s="341" customFormat="1" ht="75" customHeight="1" thickBot="1">
      <c r="A244" s="492" t="s">
        <v>599</v>
      </c>
      <c r="B244" s="493"/>
      <c r="C244" s="493"/>
      <c r="D244" s="617"/>
      <c r="E244" s="618"/>
      <c r="F244" s="618"/>
      <c r="G244" s="619"/>
      <c r="H244" s="160" t="str">
        <f>IF(ISBLANK(D244), List!$E$1, IF(D244&lt;&gt;"", List!$F$2, ""))</f>
        <v>*Required for claim processing if your claim exceeds the Irish Tax-Free Allowance</v>
      </c>
    </row>
    <row r="245" spans="1:9" s="341" customFormat="1" ht="9.75" customHeight="1" thickBot="1">
      <c r="A245" s="299"/>
      <c r="B245" s="300"/>
      <c r="C245" s="300"/>
      <c r="D245" s="300"/>
      <c r="E245" s="300"/>
      <c r="F245" s="300"/>
      <c r="G245" s="300"/>
      <c r="H245" s="457"/>
    </row>
    <row r="246" spans="1:9" s="341" customFormat="1" ht="70.5" customHeight="1" thickBot="1">
      <c r="A246" s="761" t="s">
        <v>632</v>
      </c>
      <c r="B246" s="762"/>
      <c r="C246" s="763"/>
      <c r="D246" s="764"/>
      <c r="E246" s="765"/>
      <c r="F246" s="765"/>
      <c r="G246" s="766"/>
      <c r="H246" s="476"/>
    </row>
    <row r="247" spans="1:9" s="341" customFormat="1" ht="12" customHeight="1" thickBot="1">
      <c r="A247" s="358"/>
      <c r="B247" s="359"/>
      <c r="C247" s="359"/>
      <c r="D247" s="360"/>
      <c r="E247" s="360"/>
      <c r="F247" s="361"/>
      <c r="G247" s="362"/>
      <c r="H247" s="363"/>
    </row>
    <row r="248" spans="1:9" s="341" customFormat="1" ht="6.75" customHeight="1" thickBot="1">
      <c r="A248" s="132"/>
      <c r="B248" s="70"/>
      <c r="C248" s="70"/>
      <c r="D248" s="133"/>
      <c r="E248" s="133"/>
      <c r="F248" s="134"/>
      <c r="G248" s="72"/>
      <c r="H248" s="135"/>
    </row>
    <row r="249" spans="1:9" ht="30.75" customHeight="1" thickBot="1">
      <c r="A249" s="621" t="s">
        <v>87</v>
      </c>
      <c r="B249" s="622"/>
      <c r="C249" s="622"/>
      <c r="D249" s="622"/>
      <c r="E249" s="622"/>
      <c r="F249" s="622"/>
      <c r="G249" s="622"/>
      <c r="H249" s="623"/>
      <c r="I249" s="374"/>
    </row>
    <row r="250" spans="1:9" s="376" customFormat="1" ht="6.75" customHeight="1" thickBot="1">
      <c r="A250" s="389"/>
      <c r="B250" s="377"/>
      <c r="C250" s="377"/>
      <c r="D250" s="377"/>
      <c r="E250" s="377"/>
      <c r="F250" s="377"/>
      <c r="G250" s="377"/>
      <c r="H250" s="378"/>
    </row>
    <row r="251" spans="1:9" ht="106.5" customHeight="1" thickBot="1">
      <c r="A251" s="624" t="str">
        <f>List!D231</f>
        <v>Please refer to QA303 Sustainable Travel Policy which covers the use of personal transport.
Public transport must be used on all occasions.
Please explain why you did not use public transportation and choose to drive.
Please note where it is considered that public transport was available your mileage claim will be rejected*</v>
      </c>
      <c r="B251" s="625"/>
      <c r="C251" s="625"/>
      <c r="D251" s="722"/>
      <c r="E251" s="723"/>
      <c r="F251" s="723"/>
      <c r="G251" s="724"/>
      <c r="H251" s="97" t="str">
        <f>IF(ISBLANK(D251), List!$F$1, IF(D251&lt;&gt;"", List!$F$2, ""))</f>
        <v>*Required for payroll processing if mileage is being claimed</v>
      </c>
      <c r="I251" s="374"/>
    </row>
    <row r="252" spans="1:9" ht="5.25" customHeight="1" thickBot="1">
      <c r="A252" s="399"/>
      <c r="B252" s="400"/>
      <c r="C252" s="400"/>
      <c r="D252" s="402"/>
      <c r="E252" s="402"/>
      <c r="F252" s="403"/>
      <c r="G252" s="403"/>
      <c r="H252" s="97"/>
      <c r="I252" s="374"/>
    </row>
    <row r="253" spans="1:9" ht="36" customHeight="1" thickBot="1">
      <c r="A253" s="781" t="s">
        <v>88</v>
      </c>
      <c r="B253" s="782"/>
      <c r="C253" s="782"/>
      <c r="D253" s="608" t="s">
        <v>7</v>
      </c>
      <c r="E253" s="609"/>
      <c r="F253" s="590" t="str">
        <f>IF($D253=List!$D$222, List!$F$1,
    IF(OR($D253=List!$D$223, $D253=List!$D$225), List!$F$2,
        IF($D253=List!$D$224, List!$G$2, "")
    )
)</f>
        <v>*Required for payroll processing if mileage is being claimed</v>
      </c>
      <c r="G253" s="591"/>
      <c r="H253" s="620"/>
    </row>
    <row r="254" spans="1:9" ht="13.5" customHeight="1" thickBot="1">
      <c r="A254" s="631"/>
      <c r="B254" s="632"/>
      <c r="C254" s="632"/>
      <c r="D254" s="632"/>
      <c r="E254" s="632"/>
      <c r="F254" s="632"/>
      <c r="G254" s="632"/>
      <c r="H254" s="462" t="s">
        <v>610</v>
      </c>
    </row>
    <row r="255" spans="1:9" ht="90" customHeight="1" thickBot="1">
      <c r="A255" s="384" t="s">
        <v>89</v>
      </c>
      <c r="B255" s="385" t="s">
        <v>90</v>
      </c>
      <c r="C255" s="386" t="s">
        <v>91</v>
      </c>
      <c r="D255" s="606" t="s">
        <v>629</v>
      </c>
      <c r="E255" s="606"/>
      <c r="F255" s="385" t="s">
        <v>92</v>
      </c>
      <c r="G255" s="387" t="s">
        <v>93</v>
      </c>
      <c r="H255" s="388" t="s">
        <v>94</v>
      </c>
    </row>
    <row r="256" spans="1:9" ht="90.75" customHeight="1">
      <c r="A256" s="379" t="s">
        <v>95</v>
      </c>
      <c r="B256" s="404">
        <v>3911</v>
      </c>
      <c r="C256" s="380"/>
      <c r="D256" s="597" t="s">
        <v>96</v>
      </c>
      <c r="E256" s="597"/>
      <c r="F256" s="381"/>
      <c r="G256" s="382">
        <v>0.41799999999999998</v>
      </c>
      <c r="H256" s="383">
        <f>F256*G256</f>
        <v>0</v>
      </c>
    </row>
    <row r="257" spans="1:8" ht="9" customHeight="1">
      <c r="A257" s="607"/>
      <c r="B257" s="607"/>
      <c r="C257" s="607"/>
      <c r="D257" s="607"/>
      <c r="E257" s="607"/>
      <c r="F257" s="607"/>
      <c r="G257" s="607"/>
      <c r="H257" s="607"/>
    </row>
    <row r="258" spans="1:8" ht="30.75" customHeight="1" thickBot="1">
      <c r="A258" s="633" t="str">
        <f>IF(ISNUMBER(SEARCH("This request will be paid by Accounts Payable Office.",A89)),
"You can't claim expenses as your claim is processed by Accounts Payable",
IF(ISNUMBER(SEARCH("This request will be paid by Payroll Office (Timesheets Bureau team).",A89)),
"You can claim expenses as your claim is processed by Payroll Office (Timesheets Bureau)",
""
))</f>
        <v/>
      </c>
      <c r="B258" s="633"/>
      <c r="C258" s="633"/>
      <c r="D258" s="633"/>
      <c r="E258" s="633"/>
      <c r="F258" s="633"/>
      <c r="G258" s="633"/>
      <c r="H258" s="633"/>
    </row>
    <row r="259" spans="1:8" s="341" customFormat="1" ht="24" customHeight="1" thickBot="1">
      <c r="A259" s="512" t="str">
        <f>CONCATENATE(List!D240," ",C40,IF(C145&lt;&gt;"",",",""),C145)</f>
        <v xml:space="preserve">Step 6: Please review and confirm the summary of your claim: </v>
      </c>
      <c r="B259" s="513"/>
      <c r="C259" s="513"/>
      <c r="D259" s="513"/>
      <c r="E259" s="513"/>
      <c r="F259" s="513"/>
      <c r="G259" s="513"/>
      <c r="H259" s="514"/>
    </row>
    <row r="260" spans="1:8" s="341" customFormat="1" ht="32.25" customHeight="1" thickBot="1">
      <c r="A260" s="248" t="s">
        <v>97</v>
      </c>
      <c r="B260" s="249" t="s">
        <v>98</v>
      </c>
      <c r="C260" s="478" t="s">
        <v>99</v>
      </c>
      <c r="D260" s="603" t="s">
        <v>100</v>
      </c>
      <c r="E260" s="604"/>
      <c r="F260" s="604"/>
      <c r="G260" s="605"/>
      <c r="H260" s="250" t="s">
        <v>45</v>
      </c>
    </row>
    <row r="261" spans="1:8" s="341" customFormat="1" ht="33" customHeight="1">
      <c r="A261" s="262">
        <v>2189</v>
      </c>
      <c r="B261" s="260">
        <v>2189</v>
      </c>
      <c r="C261" s="180" t="s">
        <v>611</v>
      </c>
      <c r="D261" s="709" t="s">
        <v>101</v>
      </c>
      <c r="E261" s="709"/>
      <c r="F261" s="709"/>
      <c r="G261" s="709"/>
      <c r="H261" s="246">
        <f>G157+G170</f>
        <v>0</v>
      </c>
    </row>
    <row r="262" spans="1:8" s="341" customFormat="1" ht="24.75" customHeight="1" thickBot="1">
      <c r="A262" s="263">
        <v>3921</v>
      </c>
      <c r="B262" s="261">
        <v>2187</v>
      </c>
      <c r="C262" s="181" t="s">
        <v>612</v>
      </c>
      <c r="D262" s="697" t="s">
        <v>102</v>
      </c>
      <c r="E262" s="697"/>
      <c r="F262" s="697"/>
      <c r="G262" s="697"/>
      <c r="H262" s="247">
        <f>H157+H170</f>
        <v>0</v>
      </c>
    </row>
    <row r="263" spans="1:8" s="341" customFormat="1" ht="35.25" customHeight="1" thickBot="1">
      <c r="A263" s="248" t="s">
        <v>97</v>
      </c>
      <c r="B263" s="249" t="s">
        <v>98</v>
      </c>
      <c r="C263" s="477" t="s">
        <v>103</v>
      </c>
      <c r="D263" s="603" t="s">
        <v>89</v>
      </c>
      <c r="E263" s="604"/>
      <c r="F263" s="604"/>
      <c r="G263" s="605"/>
      <c r="H263" s="250" t="s">
        <v>45</v>
      </c>
    </row>
    <row r="264" spans="1:8" s="341" customFormat="1" ht="26.25" customHeight="1">
      <c r="A264" s="182" t="s">
        <v>104</v>
      </c>
      <c r="B264" s="321">
        <v>3910</v>
      </c>
      <c r="C264" s="183" t="s">
        <v>105</v>
      </c>
      <c r="D264" s="569" t="s">
        <v>586</v>
      </c>
      <c r="E264" s="570"/>
      <c r="F264" s="570"/>
      <c r="G264" s="571"/>
      <c r="H264" s="345">
        <f>SUMIF(B212:B228, 3910, H212:H228)</f>
        <v>0</v>
      </c>
    </row>
    <row r="265" spans="1:8" s="341" customFormat="1" ht="21" customHeight="1">
      <c r="A265" s="182" t="s">
        <v>104</v>
      </c>
      <c r="B265" s="321">
        <v>3911</v>
      </c>
      <c r="C265" s="183" t="s">
        <v>106</v>
      </c>
      <c r="D265" s="569" t="s">
        <v>107</v>
      </c>
      <c r="E265" s="570"/>
      <c r="F265" s="570"/>
      <c r="G265" s="571"/>
      <c r="H265" s="345">
        <f>H256</f>
        <v>0</v>
      </c>
    </row>
    <row r="266" spans="1:8" s="341" customFormat="1" ht="22.5" customHeight="1">
      <c r="A266" s="182" t="s">
        <v>104</v>
      </c>
      <c r="B266" s="321">
        <v>3912</v>
      </c>
      <c r="C266" s="183" t="s">
        <v>108</v>
      </c>
      <c r="D266" s="569" t="s">
        <v>585</v>
      </c>
      <c r="E266" s="570"/>
      <c r="F266" s="570"/>
      <c r="G266" s="571"/>
      <c r="H266" s="345">
        <f>SUMIF(B212:B228, 3912, H212:H228)</f>
        <v>0</v>
      </c>
    </row>
    <row r="267" spans="1:8" s="341" customFormat="1" ht="22.5" customHeight="1" thickBot="1">
      <c r="A267" s="464" t="s">
        <v>104</v>
      </c>
      <c r="B267" s="261">
        <v>3921</v>
      </c>
      <c r="C267" s="181" t="s">
        <v>109</v>
      </c>
      <c r="D267" s="598" t="s">
        <v>110</v>
      </c>
      <c r="E267" s="599"/>
      <c r="F267" s="599"/>
      <c r="G267" s="600"/>
      <c r="H267" s="247">
        <f>SUMIF(B212:B228, 3921, H212:H228)</f>
        <v>0</v>
      </c>
    </row>
    <row r="268" spans="1:8" s="344" customFormat="1" ht="24.75" customHeight="1" thickBot="1">
      <c r="A268" s="595" t="s">
        <v>613</v>
      </c>
      <c r="B268" s="596"/>
      <c r="C268" s="596"/>
      <c r="D268" s="596"/>
      <c r="E268" s="596"/>
      <c r="F268" s="596"/>
      <c r="G268" s="596"/>
      <c r="H268" s="465">
        <f>SUM(H264:H267)</f>
        <v>0</v>
      </c>
    </row>
    <row r="269" spans="1:8" s="344" customFormat="1" ht="12" customHeight="1" thickBot="1">
      <c r="A269" s="69"/>
      <c r="B269" s="121"/>
      <c r="C269" s="69"/>
      <c r="D269" s="69"/>
      <c r="E269" s="69"/>
      <c r="F269" s="69"/>
      <c r="G269" s="69"/>
      <c r="H269" s="463"/>
    </row>
    <row r="270" spans="1:8" s="344" customFormat="1" ht="75" customHeight="1" thickBot="1">
      <c r="A270" s="579" t="s">
        <v>584</v>
      </c>
      <c r="B270" s="580"/>
      <c r="C270" s="580"/>
      <c r="D270" s="580"/>
      <c r="E270" s="580"/>
      <c r="F270" s="580"/>
      <c r="G270" s="580"/>
      <c r="H270" s="581"/>
    </row>
    <row r="271" spans="1:8" s="344" customFormat="1" ht="16.5" customHeight="1">
      <c r="A271" s="69"/>
      <c r="B271" s="121"/>
      <c r="C271" s="69"/>
      <c r="D271" s="69"/>
      <c r="E271" s="69"/>
      <c r="F271" s="69"/>
      <c r="G271" s="69"/>
      <c r="H271" s="92"/>
    </row>
    <row r="272" spans="1:8" s="344" customFormat="1" ht="21.75" customHeight="1">
      <c r="A272" s="585" t="s">
        <v>111</v>
      </c>
      <c r="B272" s="586"/>
      <c r="C272" s="586"/>
      <c r="D272" s="586"/>
      <c r="E272" s="586"/>
      <c r="F272" s="586"/>
      <c r="G272" s="586"/>
      <c r="H272" s="586"/>
    </row>
    <row r="273" spans="1:8" s="344" customFormat="1" ht="50.25" customHeight="1">
      <c r="A273" s="584" t="str">
        <f>List!D13</f>
        <v>The approver must email the fully reviewed timesheet form along with accompanying expenses receipts to the Bureau by 5 pm on the 5th of each month, except for December, which has a deadline of November 28th, 2025. If the 5th falls on a weekend, the deadline is the previous Friday at 5 pm to ensure inclusion in the upcoming payroll. Incomplete or inaccurately filled forms may result in exclusion from the scheduled payroll processing.</v>
      </c>
      <c r="B273" s="584"/>
      <c r="C273" s="584"/>
      <c r="D273" s="584"/>
      <c r="E273" s="584"/>
      <c r="F273" s="584"/>
      <c r="G273" s="584"/>
      <c r="H273" s="584"/>
    </row>
    <row r="274" spans="1:8" s="344" customFormat="1" ht="13.5" customHeight="1" thickBot="1">
      <c r="A274" s="69"/>
      <c r="B274" s="121"/>
      <c r="C274" s="69"/>
      <c r="D274" s="69"/>
      <c r="E274" s="69"/>
      <c r="F274" s="69"/>
      <c r="G274" s="69"/>
      <c r="H274" s="92"/>
    </row>
    <row r="275" spans="1:8" s="334" customFormat="1" ht="23.25" customHeight="1" thickBot="1">
      <c r="A275" s="512" t="s">
        <v>112</v>
      </c>
      <c r="B275" s="513"/>
      <c r="C275" s="513"/>
      <c r="D275" s="513"/>
      <c r="E275" s="513"/>
      <c r="F275" s="513"/>
      <c r="G275" s="513"/>
      <c r="H275" s="514"/>
    </row>
    <row r="276" spans="1:8" s="334" customFormat="1" ht="45.75" customHeight="1">
      <c r="A276" s="601" t="s">
        <v>113</v>
      </c>
      <c r="B276" s="601"/>
      <c r="C276" s="601"/>
      <c r="D276" s="601"/>
      <c r="E276" s="601"/>
      <c r="F276" s="601"/>
      <c r="G276" s="601"/>
      <c r="H276" s="602"/>
    </row>
    <row r="277" spans="1:8" s="334" customFormat="1" ht="3" customHeight="1">
      <c r="A277" s="322"/>
      <c r="B277" s="322"/>
      <c r="C277" s="322"/>
      <c r="D277" s="322"/>
      <c r="E277" s="322"/>
      <c r="F277" s="322"/>
      <c r="G277" s="322"/>
      <c r="H277" s="323"/>
    </row>
    <row r="278" spans="1:8" s="334" customFormat="1" ht="23.25" customHeight="1" thickBot="1">
      <c r="A278" s="346" t="s">
        <v>114</v>
      </c>
      <c r="B278" s="324"/>
      <c r="C278" s="324"/>
      <c r="D278" s="324"/>
      <c r="E278" s="324"/>
      <c r="F278" s="324"/>
      <c r="G278" s="324"/>
      <c r="H278" s="325"/>
    </row>
    <row r="279" spans="1:8" s="334" customFormat="1" ht="23.25" customHeight="1" thickBot="1">
      <c r="A279" s="347" t="s">
        <v>115</v>
      </c>
      <c r="B279" s="324"/>
      <c r="C279" s="324"/>
      <c r="D279" s="324"/>
      <c r="E279" s="327" t="s">
        <v>7</v>
      </c>
      <c r="F279" s="590" t="str">
        <f>IF($E279=List!$D$251, List!$D$1,
    IF(OR($E279=List!$D$252, $E279=List!$D$253), List!$F$2
    )
)</f>
        <v>*Required for processing</v>
      </c>
      <c r="G279" s="591"/>
      <c r="H279" s="325"/>
    </row>
    <row r="280" spans="1:8" s="334" customFormat="1" ht="4.5" customHeight="1" thickBot="1">
      <c r="A280" s="347"/>
      <c r="B280" s="324"/>
      <c r="C280" s="324"/>
      <c r="D280" s="324"/>
      <c r="E280" s="324"/>
      <c r="F280" s="324"/>
      <c r="G280" s="324"/>
      <c r="H280" s="325"/>
    </row>
    <row r="281" spans="1:8" s="334" customFormat="1" ht="23.25" customHeight="1" thickBot="1">
      <c r="A281" s="347" t="s">
        <v>116</v>
      </c>
      <c r="B281" s="324"/>
      <c r="C281" s="324"/>
      <c r="D281" s="324"/>
      <c r="E281" s="327" t="s">
        <v>7</v>
      </c>
      <c r="F281" s="590" t="str">
        <f>IF($E281=List!$D$251, List!$D$2,
    IF(OR($E281=List!$D$252, $E281=List!$D$253), List!$F$2
    )
)</f>
        <v>*Required for payroll processing</v>
      </c>
      <c r="G281" s="591"/>
      <c r="H281" s="325"/>
    </row>
    <row r="282" spans="1:8" s="334" customFormat="1" ht="9.75" customHeight="1">
      <c r="A282" s="347"/>
      <c r="B282" s="324"/>
      <c r="C282" s="324"/>
      <c r="D282" s="324"/>
      <c r="E282" s="324"/>
      <c r="F282" s="324"/>
      <c r="G282" s="324"/>
      <c r="H282" s="325"/>
    </row>
    <row r="283" spans="1:8" s="334" customFormat="1" ht="23.25" customHeight="1" thickBot="1">
      <c r="A283" s="346" t="s">
        <v>117</v>
      </c>
      <c r="B283" s="324"/>
      <c r="C283" s="324"/>
      <c r="D283" s="324"/>
      <c r="E283" s="324"/>
      <c r="F283" s="324"/>
      <c r="G283" s="324"/>
      <c r="H283" s="325"/>
    </row>
    <row r="284" spans="1:8" s="334" customFormat="1" ht="23.25" customHeight="1" thickBot="1">
      <c r="A284" s="347" t="s">
        <v>118</v>
      </c>
      <c r="B284" s="324"/>
      <c r="C284" s="324"/>
      <c r="D284" s="324"/>
      <c r="E284" s="327" t="s">
        <v>7</v>
      </c>
      <c r="F284" s="590" t="str">
        <f>IF($E284=List!$D$251, List!$D$2,
    IF(OR($E284=List!$D$252, $E284=List!$D$253), List!$F$2
    )
)</f>
        <v>*Required for payroll processing</v>
      </c>
      <c r="G284" s="591"/>
      <c r="H284" s="325"/>
    </row>
    <row r="285" spans="1:8" s="334" customFormat="1" ht="5.25" customHeight="1" thickBot="1">
      <c r="A285" s="347"/>
      <c r="B285" s="324"/>
      <c r="C285" s="324"/>
      <c r="D285" s="324"/>
      <c r="E285" s="324"/>
      <c r="F285" s="324"/>
      <c r="G285" s="324"/>
      <c r="H285" s="325"/>
    </row>
    <row r="286" spans="1:8" s="334" customFormat="1" ht="23.25" customHeight="1" thickBot="1">
      <c r="A286" s="347" t="s">
        <v>119</v>
      </c>
      <c r="B286" s="324"/>
      <c r="C286" s="324"/>
      <c r="D286" s="324"/>
      <c r="E286" s="327" t="s">
        <v>7</v>
      </c>
      <c r="F286" s="590" t="str">
        <f>IF($E286=List!$D$251, List!$D$2,
    IF(OR($E286=List!$D$252, $E286=List!$D$253), List!$F$2
    )
)</f>
        <v>*Required for payroll processing</v>
      </c>
      <c r="G286" s="591"/>
      <c r="H286" s="325"/>
    </row>
    <row r="287" spans="1:8" ht="7.5" customHeight="1" thickBot="1">
      <c r="A287" s="122"/>
      <c r="B287" s="123"/>
      <c r="C287" s="123"/>
      <c r="D287" s="123"/>
      <c r="E287" s="123"/>
      <c r="F287" s="123"/>
      <c r="G287" s="123"/>
      <c r="H287" s="124"/>
    </row>
    <row r="288" spans="1:8" ht="83.25" customHeight="1" thickBot="1">
      <c r="A288" s="166" t="s">
        <v>631</v>
      </c>
      <c r="B288" s="592"/>
      <c r="C288" s="593"/>
      <c r="D288" s="593"/>
      <c r="E288" s="593"/>
      <c r="F288" s="593"/>
      <c r="G288" s="594"/>
      <c r="H288" s="124"/>
    </row>
    <row r="289" spans="1:8" ht="8.25" customHeight="1" thickBot="1">
      <c r="A289" s="122"/>
      <c r="B289" s="123"/>
      <c r="C289" s="123"/>
      <c r="D289" s="123"/>
      <c r="E289" s="123"/>
      <c r="F289" s="123"/>
      <c r="G289" s="123"/>
      <c r="H289" s="124"/>
    </row>
    <row r="290" spans="1:8" ht="42.75" customHeight="1" thickBot="1">
      <c r="A290" s="184" t="s">
        <v>120</v>
      </c>
      <c r="B290" s="587"/>
      <c r="C290" s="588"/>
      <c r="D290" s="589"/>
      <c r="E290" s="159" t="str">
        <f>IF(ISBLANK(B290), List!$D$1, IF(A290&lt;&gt;"", List!$F$2, ""))</f>
        <v>*Required for processing</v>
      </c>
      <c r="F290" s="185" t="s">
        <v>121</v>
      </c>
      <c r="G290" s="186"/>
      <c r="H290" s="160" t="str">
        <f>IF(ISBLANK(G290), List!$D$1, IF(G290&lt;&gt;"", List!$F$2, ""))</f>
        <v>*Required for processing</v>
      </c>
    </row>
    <row r="291" spans="1:8" ht="3" customHeight="1" thickBot="1">
      <c r="A291" s="174"/>
      <c r="B291" s="127"/>
      <c r="C291" s="127"/>
      <c r="D291" s="127"/>
      <c r="E291" s="127"/>
      <c r="F291" s="127"/>
      <c r="G291" s="127"/>
      <c r="H291" s="128"/>
    </row>
    <row r="292" spans="1:8" ht="42.75" customHeight="1" thickBot="1">
      <c r="A292" s="184" t="s">
        <v>122</v>
      </c>
      <c r="B292" s="587"/>
      <c r="C292" s="588"/>
      <c r="D292" s="589"/>
      <c r="E292" s="159" t="str">
        <f>IF(ISBLANK(B292), List!$D$1, IF(B292&lt;&gt;"", List!$F$2, ""))</f>
        <v>*Required for processing</v>
      </c>
      <c r="F292" s="185" t="s">
        <v>123</v>
      </c>
      <c r="G292" s="380"/>
      <c r="H292" s="160" t="str">
        <f>IF(ISBLANK(G292), List!$D$1, IF(G292&lt;&gt;"", List!$F$2, ""))</f>
        <v>*Required for processing</v>
      </c>
    </row>
    <row r="293" spans="1:8" ht="6.75" customHeight="1">
      <c r="A293" s="125"/>
      <c r="B293" s="127"/>
      <c r="C293" s="127"/>
      <c r="D293" s="127"/>
      <c r="E293" s="127"/>
      <c r="F293" s="126"/>
      <c r="G293" s="127"/>
      <c r="H293" s="128"/>
    </row>
    <row r="294" spans="1:8" ht="15" customHeight="1" thickBot="1">
      <c r="A294" s="572" t="s">
        <v>124</v>
      </c>
      <c r="B294" s="573"/>
      <c r="C294" s="573"/>
      <c r="D294" s="573"/>
      <c r="E294" s="573"/>
      <c r="F294" s="573"/>
      <c r="G294" s="573"/>
      <c r="H294" s="574"/>
    </row>
    <row r="295" spans="1:8" ht="41.25" customHeight="1" thickBot="1">
      <c r="A295" s="577" t="s">
        <v>125</v>
      </c>
      <c r="B295" s="578"/>
      <c r="C295" s="578"/>
      <c r="D295" s="578"/>
      <c r="E295" s="575" t="str">
        <f>IF(A89=Sheet1!E37,"accountspayable@universityofgalway.ie",IF(A89=Sheet1!E38,"timesheets.bureau@universityofgalway.ie","Finance email address will update here when, Step 2 is complete"))</f>
        <v>Finance email address will update here when, Step 2 is complete</v>
      </c>
      <c r="F295" s="575"/>
      <c r="G295" s="575"/>
      <c r="H295" s="576"/>
    </row>
    <row r="296" spans="1:8" ht="3.75" customHeight="1" thickBot="1"/>
    <row r="297" spans="1:8" s="334" customFormat="1" ht="33.75" customHeight="1" thickBot="1">
      <c r="A297" s="512" t="s">
        <v>126</v>
      </c>
      <c r="B297" s="513"/>
      <c r="C297" s="513"/>
      <c r="D297" s="513"/>
      <c r="E297" s="187" t="s">
        <v>127</v>
      </c>
      <c r="F297" s="562" t="s">
        <v>128</v>
      </c>
      <c r="G297" s="563"/>
      <c r="H297" s="564"/>
    </row>
    <row r="298" spans="1:8" ht="49.5" customHeight="1">
      <c r="A298" s="582" t="s">
        <v>129</v>
      </c>
      <c r="B298" s="583"/>
      <c r="C298" s="583"/>
      <c r="D298" s="583"/>
      <c r="E298" s="188" t="s">
        <v>130</v>
      </c>
      <c r="F298" s="565" t="s">
        <v>131</v>
      </c>
      <c r="G298" s="565"/>
      <c r="H298" s="566"/>
    </row>
    <row r="299" spans="1:8" ht="53.25" customHeight="1" thickBot="1">
      <c r="A299" s="560" t="s">
        <v>132</v>
      </c>
      <c r="B299" s="561"/>
      <c r="C299" s="561"/>
      <c r="D299" s="561"/>
      <c r="E299" s="189" t="s">
        <v>133</v>
      </c>
      <c r="F299" s="567" t="s">
        <v>134</v>
      </c>
      <c r="G299" s="567"/>
      <c r="H299" s="568"/>
    </row>
  </sheetData>
  <sheetProtection algorithmName="SHA-512" hashValue="h6TkBLo1pMTHdsTimw5DwOduZudOe8NzB2mMS5qpsFS2QZO856MO1vQpfu/WRIEGIWIX7xUQSKXJlnlvSNIBjg==" saltValue="mdjIy60EXVSoiZ2C+77fcg==" spinCount="100000" sheet="1" objects="1" scenarios="1"/>
  <mergeCells count="296">
    <mergeCell ref="A246:C246"/>
    <mergeCell ref="D246:G246"/>
    <mergeCell ref="F253:H253"/>
    <mergeCell ref="B176:H176"/>
    <mergeCell ref="D119:E119"/>
    <mergeCell ref="A117:G117"/>
    <mergeCell ref="A179:E179"/>
    <mergeCell ref="A161:H161"/>
    <mergeCell ref="A181:B181"/>
    <mergeCell ref="A177:D177"/>
    <mergeCell ref="A253:C253"/>
    <mergeCell ref="G148:H148"/>
    <mergeCell ref="A148:C151"/>
    <mergeCell ref="D148:D151"/>
    <mergeCell ref="E148:E150"/>
    <mergeCell ref="F148:F150"/>
    <mergeCell ref="A155:C155"/>
    <mergeCell ref="A146:H146"/>
    <mergeCell ref="F143:H143"/>
    <mergeCell ref="B119:C119"/>
    <mergeCell ref="B120:C120"/>
    <mergeCell ref="A238:C238"/>
    <mergeCell ref="A158:H158"/>
    <mergeCell ref="D172:E172"/>
    <mergeCell ref="I229:J229"/>
    <mergeCell ref="F136:G136"/>
    <mergeCell ref="F138:G138"/>
    <mergeCell ref="B138:C138"/>
    <mergeCell ref="F128:G128"/>
    <mergeCell ref="A136:B136"/>
    <mergeCell ref="A124:D124"/>
    <mergeCell ref="A135:H135"/>
    <mergeCell ref="B128:C128"/>
    <mergeCell ref="A168:C168"/>
    <mergeCell ref="A169:C169"/>
    <mergeCell ref="G162:H162"/>
    <mergeCell ref="F172:G172"/>
    <mergeCell ref="E162:E164"/>
    <mergeCell ref="F162:F164"/>
    <mergeCell ref="D195:G195"/>
    <mergeCell ref="A195:C195"/>
    <mergeCell ref="A152:H152"/>
    <mergeCell ref="F190:H190"/>
    <mergeCell ref="B192:C192"/>
    <mergeCell ref="A157:F157"/>
    <mergeCell ref="A174:H174"/>
    <mergeCell ref="F179:G179"/>
    <mergeCell ref="A175:G175"/>
    <mergeCell ref="D261:G261"/>
    <mergeCell ref="I222:J222"/>
    <mergeCell ref="I223:J223"/>
    <mergeCell ref="A153:C153"/>
    <mergeCell ref="A154:C154"/>
    <mergeCell ref="A141:G141"/>
    <mergeCell ref="D193:G193"/>
    <mergeCell ref="E177:H177"/>
    <mergeCell ref="A186:B186"/>
    <mergeCell ref="A184:H184"/>
    <mergeCell ref="B182:G182"/>
    <mergeCell ref="A162:C165"/>
    <mergeCell ref="D162:D165"/>
    <mergeCell ref="D251:G251"/>
    <mergeCell ref="A189:B189"/>
    <mergeCell ref="F187:H187"/>
    <mergeCell ref="H204:H205"/>
    <mergeCell ref="E204:E205"/>
    <mergeCell ref="D204:D205"/>
    <mergeCell ref="A206:H206"/>
    <mergeCell ref="A211:H211"/>
    <mergeCell ref="A232:B232"/>
    <mergeCell ref="C232:D232"/>
    <mergeCell ref="F229:G229"/>
    <mergeCell ref="D262:G262"/>
    <mergeCell ref="A89:H89"/>
    <mergeCell ref="A134:H134"/>
    <mergeCell ref="A125:B125"/>
    <mergeCell ref="D260:G260"/>
    <mergeCell ref="I226:J226"/>
    <mergeCell ref="I227:J227"/>
    <mergeCell ref="I228:J228"/>
    <mergeCell ref="I212:J212"/>
    <mergeCell ref="I213:J213"/>
    <mergeCell ref="I214:J214"/>
    <mergeCell ref="I215:J215"/>
    <mergeCell ref="I216:J216"/>
    <mergeCell ref="I217:J217"/>
    <mergeCell ref="I218:J218"/>
    <mergeCell ref="I224:J224"/>
    <mergeCell ref="I225:J225"/>
    <mergeCell ref="A198:C198"/>
    <mergeCell ref="B104:C104"/>
    <mergeCell ref="F104:G104"/>
    <mergeCell ref="B112:C112"/>
    <mergeCell ref="I219:J219"/>
    <mergeCell ref="I220:J220"/>
    <mergeCell ref="I221:J221"/>
    <mergeCell ref="G38:H38"/>
    <mergeCell ref="A38:D38"/>
    <mergeCell ref="A86:D86"/>
    <mergeCell ref="E86:G86"/>
    <mergeCell ref="G40:H40"/>
    <mergeCell ref="G42:H42"/>
    <mergeCell ref="G44:H44"/>
    <mergeCell ref="G46:H46"/>
    <mergeCell ref="A39:B39"/>
    <mergeCell ref="A48:B48"/>
    <mergeCell ref="C42:F42"/>
    <mergeCell ref="A44:B44"/>
    <mergeCell ref="C44:F44"/>
    <mergeCell ref="E39:F39"/>
    <mergeCell ref="C40:F40"/>
    <mergeCell ref="E48:F48"/>
    <mergeCell ref="A81:H81"/>
    <mergeCell ref="G27:H27"/>
    <mergeCell ref="F110:G110"/>
    <mergeCell ref="A56:H56"/>
    <mergeCell ref="C54:F54"/>
    <mergeCell ref="G54:H54"/>
    <mergeCell ref="A40:B40"/>
    <mergeCell ref="A51:B51"/>
    <mergeCell ref="A101:C101"/>
    <mergeCell ref="A59:B59"/>
    <mergeCell ref="A83:D83"/>
    <mergeCell ref="A95:G95"/>
    <mergeCell ref="A91:G91"/>
    <mergeCell ref="A70:G70"/>
    <mergeCell ref="A28:C28"/>
    <mergeCell ref="E28:H28"/>
    <mergeCell ref="E92:H92"/>
    <mergeCell ref="A93:C93"/>
    <mergeCell ref="E93:H93"/>
    <mergeCell ref="A78:H78"/>
    <mergeCell ref="D51:E51"/>
    <mergeCell ref="A35:H35"/>
    <mergeCell ref="A100:H100"/>
    <mergeCell ref="A82:H82"/>
    <mergeCell ref="E77:G77"/>
    <mergeCell ref="D11:F11"/>
    <mergeCell ref="B11:C11"/>
    <mergeCell ref="A26:B26"/>
    <mergeCell ref="A15:C15"/>
    <mergeCell ref="G15:H15"/>
    <mergeCell ref="G17:H17"/>
    <mergeCell ref="G21:H21"/>
    <mergeCell ref="G23:H23"/>
    <mergeCell ref="G25:H25"/>
    <mergeCell ref="E13:F13"/>
    <mergeCell ref="E19:F19"/>
    <mergeCell ref="G19:H19"/>
    <mergeCell ref="A19:D19"/>
    <mergeCell ref="G13:H13"/>
    <mergeCell ref="E15:F15"/>
    <mergeCell ref="E17:F17"/>
    <mergeCell ref="E21:F21"/>
    <mergeCell ref="E23:F23"/>
    <mergeCell ref="E25:F25"/>
    <mergeCell ref="A13:D13"/>
    <mergeCell ref="A17:D17"/>
    <mergeCell ref="A21:D21"/>
    <mergeCell ref="A23:D23"/>
    <mergeCell ref="A25:D25"/>
    <mergeCell ref="A254:G254"/>
    <mergeCell ref="A259:H259"/>
    <mergeCell ref="A258:H258"/>
    <mergeCell ref="A3:H3"/>
    <mergeCell ref="A4:H4"/>
    <mergeCell ref="A8:H8"/>
    <mergeCell ref="A34:H34"/>
    <mergeCell ref="A32:H32"/>
    <mergeCell ref="E72:G72"/>
    <mergeCell ref="A72:D72"/>
    <mergeCell ref="A62:F62"/>
    <mergeCell ref="A68:B68"/>
    <mergeCell ref="E71:H71"/>
    <mergeCell ref="A71:D71"/>
    <mergeCell ref="A64:B64"/>
    <mergeCell ref="A10:H10"/>
    <mergeCell ref="A29:H29"/>
    <mergeCell ref="A30:H30"/>
    <mergeCell ref="A31:H31"/>
    <mergeCell ref="C48:D48"/>
    <mergeCell ref="A49:H49"/>
    <mergeCell ref="A37:G37"/>
    <mergeCell ref="A6:H6"/>
    <mergeCell ref="G11:H11"/>
    <mergeCell ref="D256:E256"/>
    <mergeCell ref="D267:G267"/>
    <mergeCell ref="F286:G286"/>
    <mergeCell ref="A276:H276"/>
    <mergeCell ref="D265:G265"/>
    <mergeCell ref="D263:G263"/>
    <mergeCell ref="D255:E255"/>
    <mergeCell ref="A257:H257"/>
    <mergeCell ref="D200:E200"/>
    <mergeCell ref="A231:H231"/>
    <mergeCell ref="A234:G234"/>
    <mergeCell ref="A233:H233"/>
    <mergeCell ref="A203:H203"/>
    <mergeCell ref="A244:C244"/>
    <mergeCell ref="D244:G244"/>
    <mergeCell ref="A243:H243"/>
    <mergeCell ref="F200:G200"/>
    <mergeCell ref="D253:E253"/>
    <mergeCell ref="A249:H249"/>
    <mergeCell ref="A251:C251"/>
    <mergeCell ref="A229:E229"/>
    <mergeCell ref="C204:C205"/>
    <mergeCell ref="F204:F205"/>
    <mergeCell ref="A204:A205"/>
    <mergeCell ref="A299:D299"/>
    <mergeCell ref="A297:D297"/>
    <mergeCell ref="F297:H297"/>
    <mergeCell ref="F298:H298"/>
    <mergeCell ref="F299:H299"/>
    <mergeCell ref="D264:G264"/>
    <mergeCell ref="D266:G266"/>
    <mergeCell ref="A275:H275"/>
    <mergeCell ref="A294:H294"/>
    <mergeCell ref="E295:H295"/>
    <mergeCell ref="A295:D295"/>
    <mergeCell ref="A270:H270"/>
    <mergeCell ref="A298:D298"/>
    <mergeCell ref="A273:H273"/>
    <mergeCell ref="A272:H272"/>
    <mergeCell ref="B290:D290"/>
    <mergeCell ref="B292:D292"/>
    <mergeCell ref="F284:G284"/>
    <mergeCell ref="F279:G279"/>
    <mergeCell ref="F281:G281"/>
    <mergeCell ref="B288:G288"/>
    <mergeCell ref="A268:G268"/>
    <mergeCell ref="C185:E185"/>
    <mergeCell ref="C188:E188"/>
    <mergeCell ref="A73:G73"/>
    <mergeCell ref="A166:C166"/>
    <mergeCell ref="B204:B205"/>
    <mergeCell ref="F106:G106"/>
    <mergeCell ref="F108:G108"/>
    <mergeCell ref="A143:B143"/>
    <mergeCell ref="A145:B145"/>
    <mergeCell ref="D145:H145"/>
    <mergeCell ref="A122:H122"/>
    <mergeCell ref="B115:C115"/>
    <mergeCell ref="F126:G126"/>
    <mergeCell ref="B116:C116"/>
    <mergeCell ref="E124:G124"/>
    <mergeCell ref="A137:D137"/>
    <mergeCell ref="A156:C156"/>
    <mergeCell ref="B106:C106"/>
    <mergeCell ref="A77:D77"/>
    <mergeCell ref="E83:G83"/>
    <mergeCell ref="A96:H96"/>
    <mergeCell ref="A92:C92"/>
    <mergeCell ref="C39:D39"/>
    <mergeCell ref="A87:H87"/>
    <mergeCell ref="D61:E61"/>
    <mergeCell ref="A67:B67"/>
    <mergeCell ref="A80:D80"/>
    <mergeCell ref="A75:D75"/>
    <mergeCell ref="E75:G75"/>
    <mergeCell ref="E80:G80"/>
    <mergeCell ref="F61:G61"/>
    <mergeCell ref="C68:G68"/>
    <mergeCell ref="C67:F67"/>
    <mergeCell ref="G67:H67"/>
    <mergeCell ref="A84:H84"/>
    <mergeCell ref="A42:B42"/>
    <mergeCell ref="A46:B46"/>
    <mergeCell ref="C46:F46"/>
    <mergeCell ref="A54:B54"/>
    <mergeCell ref="A58:C58"/>
    <mergeCell ref="A61:C61"/>
    <mergeCell ref="A242:C242"/>
    <mergeCell ref="E242:G242"/>
    <mergeCell ref="D120:F120"/>
    <mergeCell ref="D123:E123"/>
    <mergeCell ref="F123:G123"/>
    <mergeCell ref="B126:C126"/>
    <mergeCell ref="F102:G102"/>
    <mergeCell ref="B102:E102"/>
    <mergeCell ref="A200:C200"/>
    <mergeCell ref="A202:H202"/>
    <mergeCell ref="F130:G130"/>
    <mergeCell ref="F132:G132"/>
    <mergeCell ref="B130:C130"/>
    <mergeCell ref="B132:C132"/>
    <mergeCell ref="D198:G198"/>
    <mergeCell ref="B123:C123"/>
    <mergeCell ref="B110:C110"/>
    <mergeCell ref="B108:C108"/>
    <mergeCell ref="A167:C167"/>
    <mergeCell ref="A171:H171"/>
    <mergeCell ref="A147:G147"/>
    <mergeCell ref="A160:G160"/>
    <mergeCell ref="A170:F170"/>
    <mergeCell ref="A240:C240"/>
  </mergeCells>
  <phoneticPr fontId="1" type="noConversion"/>
  <conditionalFormatting sqref="A212:A228">
    <cfRule type="containsText" dxfId="131" priority="51" operator="containsText" text="Taxi - Reasonable Use: Provide a justification below, as required by QA302 Policy">
      <formula>NOT(ISERROR(SEARCH("Taxi - Reasonable Use: Provide a justification below, as required by QA302 Policy",A212)))</formula>
    </cfRule>
    <cfRule type="containsText" dxfId="130" priority="33" operator="containsText" text="justification in your email">
      <formula>NOT(ISERROR(SEARCH("justification in your email",A212)))</formula>
    </cfRule>
  </conditionalFormatting>
  <conditionalFormatting sqref="A270">
    <cfRule type="cellIs" dxfId="129" priority="378" operator="equal">
      <formula>"Form is not complete, Do Not Email this form until it's complete in Full"</formula>
    </cfRule>
    <cfRule type="cellIs" dxfId="128" priority="377" operator="equal">
      <formula>"Please Email this form to externs@nuigalway.ie"</formula>
    </cfRule>
  </conditionalFormatting>
  <conditionalFormatting sqref="A174:H174">
    <cfRule type="containsText" dxfId="127" priority="87" operator="containsText" text="ou can claim expenses as your claim is processed by Payroll Office (Timesheets Bureau)">
      <formula>NOT(ISERROR(SEARCH("ou can claim expenses as your claim is processed by Payroll Office (Timesheets Bureau)",A174)))</formula>
    </cfRule>
    <cfRule type="containsText" dxfId="126" priority="86" operator="containsText" text="You can't claim expenses as your claim is processed by Accounts Payable">
      <formula>NOT(ISERROR(SEARCH("You can't claim expenses as your claim is processed by Accounts Payable",A174)))</formula>
    </cfRule>
  </conditionalFormatting>
  <conditionalFormatting sqref="A258:H258">
    <cfRule type="containsText" dxfId="125" priority="61" operator="containsText" text="You can claim expenses as your claim is processed by Payroll Office (Timesheets Bureau)">
      <formula>NOT(ISERROR(SEARCH("You can claim expenses as your claim is processed by Payroll Office (Timesheets Bureau)",A258)))</formula>
    </cfRule>
    <cfRule type="containsText" dxfId="124" priority="62" operator="containsText" text="You can't claim expenses as your claim is processed by Accounts Payable">
      <formula>NOT(ISERROR(SEARCH("You can't claim expenses as your claim is processed by Accounts Payable",A258)))</formula>
    </cfRule>
  </conditionalFormatting>
  <conditionalFormatting sqref="B104 F104 B106 F106 F110 B140">
    <cfRule type="containsBlanks" dxfId="123" priority="437">
      <formula>LEN(TRIM(B104))=0</formula>
    </cfRule>
  </conditionalFormatting>
  <conditionalFormatting sqref="B108">
    <cfRule type="containsBlanks" dxfId="122" priority="263">
      <formula>LEN(TRIM(B108))=0</formula>
    </cfRule>
  </conditionalFormatting>
  <conditionalFormatting sqref="B126">
    <cfRule type="containsBlanks" dxfId="121" priority="259">
      <formula>LEN(TRIM(B126))=0</formula>
    </cfRule>
  </conditionalFormatting>
  <conditionalFormatting sqref="B128">
    <cfRule type="containsBlanks" dxfId="120" priority="258">
      <formula>LEN(TRIM(B128))=0</formula>
    </cfRule>
  </conditionalFormatting>
  <conditionalFormatting sqref="B130">
    <cfRule type="containsBlanks" dxfId="119" priority="257">
      <formula>LEN(TRIM(B130))=0</formula>
    </cfRule>
  </conditionalFormatting>
  <conditionalFormatting sqref="B132">
    <cfRule type="containsBlanks" dxfId="118" priority="256">
      <formula>LEN(TRIM(B132))=0</formula>
    </cfRule>
  </conditionalFormatting>
  <conditionalFormatting sqref="B138">
    <cfRule type="containsBlanks" dxfId="117" priority="252">
      <formula>LEN(TRIM(B138))=0</formula>
    </cfRule>
  </conditionalFormatting>
  <conditionalFormatting sqref="C40">
    <cfRule type="containsBlanks" dxfId="116" priority="306">
      <formula>LEN(TRIM(C40))=0</formula>
    </cfRule>
  </conditionalFormatting>
  <conditionalFormatting sqref="C42">
    <cfRule type="containsBlanks" dxfId="115" priority="304">
      <formula>LEN(TRIM(C42))=0</formula>
    </cfRule>
  </conditionalFormatting>
  <conditionalFormatting sqref="C44">
    <cfRule type="containsBlanks" dxfId="114" priority="296">
      <formula>LEN(TRIM(C44))=0</formula>
    </cfRule>
  </conditionalFormatting>
  <conditionalFormatting sqref="C46">
    <cfRule type="containsBlanks" dxfId="113" priority="295">
      <formula>LEN(TRIM(C46))=0</formula>
    </cfRule>
  </conditionalFormatting>
  <conditionalFormatting sqref="C48">
    <cfRule type="containsBlanks" dxfId="112" priority="284">
      <formula>LEN(TRIM(C48))=0</formula>
    </cfRule>
  </conditionalFormatting>
  <conditionalFormatting sqref="C51">
    <cfRule type="containsBlanks" dxfId="111" priority="11">
      <formula>LEN(TRIM(C51))=0</formula>
    </cfRule>
  </conditionalFormatting>
  <conditionalFormatting sqref="C54">
    <cfRule type="containsBlanks" dxfId="110" priority="28">
      <formula>LEN(TRIM(C54))=0</formula>
    </cfRule>
  </conditionalFormatting>
  <conditionalFormatting sqref="C67">
    <cfRule type="containsBlanks" dxfId="109" priority="126">
      <formula>LEN(TRIM(C67))=0</formula>
    </cfRule>
  </conditionalFormatting>
  <conditionalFormatting sqref="C212:C228 F212:F228">
    <cfRule type="containsBlanks" dxfId="108" priority="171">
      <formula>LEN(TRIM(C212))=0</formula>
    </cfRule>
    <cfRule type="cellIs" dxfId="107" priority="170" operator="equal">
      <formula>"PRSI Week"</formula>
    </cfRule>
  </conditionalFormatting>
  <conditionalFormatting sqref="C256">
    <cfRule type="containsBlanks" dxfId="106" priority="167">
      <formula>LEN(TRIM(C256))=0</formula>
    </cfRule>
    <cfRule type="cellIs" dxfId="105" priority="166" operator="equal">
      <formula>"PRSI Week"</formula>
    </cfRule>
  </conditionalFormatting>
  <conditionalFormatting sqref="D51">
    <cfRule type="containsText" dxfId="104" priority="19" operator="containsText" text="✓">
      <formula>NOT(ISERROR(SEARCH("✓",D51)))</formula>
    </cfRule>
    <cfRule type="containsText" dxfId="103" priority="20" operator="containsText" text="!">
      <formula>NOT(ISERROR(SEARCH("!",D51)))</formula>
    </cfRule>
  </conditionalFormatting>
  <conditionalFormatting sqref="D58">
    <cfRule type="containsBlanks" dxfId="102" priority="283">
      <formula>LEN(TRIM(D58))=0</formula>
    </cfRule>
  </conditionalFormatting>
  <conditionalFormatting sqref="D64">
    <cfRule type="containsBlanks" dxfId="101" priority="298">
      <formula>LEN(TRIM(D64))=0</formula>
    </cfRule>
  </conditionalFormatting>
  <conditionalFormatting sqref="D104 H104 D106:D112 H106:H112 D123 D126 D128 D130 D132 F143 H186 E186:E187 H189 E189:E190 H192 H198 E290 H290 E292 H292">
    <cfRule type="expression" dxfId="100" priority="230">
      <formula>A104="Select from drop-down list"</formula>
    </cfRule>
  </conditionalFormatting>
  <conditionalFormatting sqref="D116 F200">
    <cfRule type="expression" dxfId="99" priority="130">
      <formula>A116="Select from drop-down list"</formula>
    </cfRule>
    <cfRule type="containsText" dxfId="98" priority="129" operator="containsText" text="✓">
      <formula>NOT(ISERROR(SEARCH("✓",D116)))</formula>
    </cfRule>
  </conditionalFormatting>
  <conditionalFormatting sqref="D119">
    <cfRule type="expression" dxfId="97" priority="18">
      <formula>XFA122="Select from drop-down list"</formula>
    </cfRule>
    <cfRule type="containsText" dxfId="96" priority="17" operator="containsText" text="✓">
      <formula>NOT(ISERROR(SEARCH("✓",D119)))</formula>
    </cfRule>
  </conditionalFormatting>
  <conditionalFormatting sqref="D145">
    <cfRule type="expression" dxfId="95" priority="441">
      <formula>B145="Select from drop-down list"</formula>
    </cfRule>
  </conditionalFormatting>
  <conditionalFormatting sqref="D200:E200">
    <cfRule type="containsText" dxfId="94" priority="34" operator="containsText" text="No">
      <formula>NOT(ISERROR(SEARCH("No",D200)))</formula>
    </cfRule>
  </conditionalFormatting>
  <conditionalFormatting sqref="D253:E253">
    <cfRule type="containsText" dxfId="93" priority="30" operator="containsText" text="No">
      <formula>NOT(ISERROR(SEARCH("No",D253)))</formula>
    </cfRule>
  </conditionalFormatting>
  <conditionalFormatting sqref="E48 H68">
    <cfRule type="containsText" dxfId="92" priority="277" operator="containsText" text="!">
      <formula>NOT(ISERROR(SEARCH("!",E48)))</formula>
    </cfRule>
    <cfRule type="containsText" dxfId="91" priority="276" operator="containsText" text="✓">
      <formula>NOT(ISERROR(SEARCH("✓",E48)))</formula>
    </cfRule>
  </conditionalFormatting>
  <conditionalFormatting sqref="E83">
    <cfRule type="containsBlanks" dxfId="90" priority="366">
      <formula>LEN(TRIM(E83))=0</formula>
    </cfRule>
  </conditionalFormatting>
  <conditionalFormatting sqref="E153:E156">
    <cfRule type="cellIs" dxfId="89" priority="40" operator="equal">
      <formula>"PRSI Week"</formula>
    </cfRule>
    <cfRule type="containsBlanks" dxfId="88" priority="41">
      <formula>LEN(TRIM(E153))=0</formula>
    </cfRule>
  </conditionalFormatting>
  <conditionalFormatting sqref="E166:E169">
    <cfRule type="cellIs" dxfId="87" priority="3" operator="equal">
      <formula>"PRSI Week"</formula>
    </cfRule>
    <cfRule type="containsBlanks" dxfId="86" priority="4">
      <formula>LEN(TRIM(E166))=0</formula>
    </cfRule>
  </conditionalFormatting>
  <conditionalFormatting sqref="E13:F13 E15:F15 E17:F17 E19:F19 E21:F21 E23:F23 E25:F25">
    <cfRule type="containsText" dxfId="85" priority="39" operator="containsText" text="No">
      <formula>NOT(ISERROR(SEARCH("No",E13)))</formula>
    </cfRule>
  </conditionalFormatting>
  <conditionalFormatting sqref="E75:G75">
    <cfRule type="containsText" dxfId="84" priority="48" operator="containsText" text="No (Skip Q.3 - Go to Step 3)">
      <formula>NOT(ISERROR(SEARCH("No (Skip Q.3 - Go to Step 3)",E75)))</formula>
    </cfRule>
  </conditionalFormatting>
  <conditionalFormatting sqref="E80:G80">
    <cfRule type="containsText" dxfId="83" priority="47" operator="containsText" text="No (Skip Q.5 and go to step 3)">
      <formula>NOT(ISERROR(SEARCH("No (Skip Q.5 and go to step 3)",E80)))</formula>
    </cfRule>
  </conditionalFormatting>
  <conditionalFormatting sqref="E242:G242">
    <cfRule type="containsText" dxfId="82" priority="15" operator="containsText" text="You have exceeded the T&amp;S rates. Please provide a justification below">
      <formula>NOT(ISERROR(SEARCH("You have exceeded the T&amp;S rates. Please provide a justification below",E242)))</formula>
    </cfRule>
  </conditionalFormatting>
  <conditionalFormatting sqref="F16 F18 F20">
    <cfRule type="containsText" dxfId="81" priority="112" operator="containsText" text="✓">
      <formula>NOT(ISERROR(SEARCH("✓",F16)))</formula>
    </cfRule>
    <cfRule type="containsText" dxfId="80" priority="113" operator="containsText" text="!">
      <formula>NOT(ISERROR(SEARCH("!",F16)))</formula>
    </cfRule>
  </conditionalFormatting>
  <conditionalFormatting sqref="F58">
    <cfRule type="containsBlanks" dxfId="79" priority="104">
      <formula>LEN(TRIM(F58))=0</formula>
    </cfRule>
  </conditionalFormatting>
  <conditionalFormatting sqref="F61">
    <cfRule type="containsText" dxfId="78" priority="79" operator="containsText" text="✓">
      <formula>NOT(ISERROR(SEARCH("✓",F61)))</formula>
    </cfRule>
    <cfRule type="containsText" dxfId="77" priority="80" operator="containsText" text="!">
      <formula>NOT(ISERROR(SEARCH("!",F61)))</formula>
    </cfRule>
  </conditionalFormatting>
  <conditionalFormatting sqref="F102">
    <cfRule type="expression" dxfId="76" priority="440">
      <formula>A102="Select from drop-down list"</formula>
    </cfRule>
    <cfRule type="containsText" dxfId="75" priority="439" operator="containsText" text="✓">
      <formula>NOT(ISERROR(SEARCH("✓",F102)))</formula>
    </cfRule>
  </conditionalFormatting>
  <conditionalFormatting sqref="F108">
    <cfRule type="containsBlanks" dxfId="74" priority="262">
      <formula>LEN(TRIM(F108))=0</formula>
    </cfRule>
  </conditionalFormatting>
  <conditionalFormatting sqref="F123 D104 H104 D106:D112 H106:H112 D123 D126 D128 D130 D132 F143 D145 H186 E186:E187 H189 E189:E190 H192 H198 E290 H290 E292 H292">
    <cfRule type="containsText" dxfId="73" priority="229" operator="containsText" text="✓">
      <formula>NOT(ISERROR(SEARCH("✓",D104)))</formula>
    </cfRule>
  </conditionalFormatting>
  <conditionalFormatting sqref="F123">
    <cfRule type="expression" dxfId="72" priority="128">
      <formula>XFC121="Select from drop-down list"</formula>
    </cfRule>
  </conditionalFormatting>
  <conditionalFormatting sqref="F126">
    <cfRule type="containsBlanks" dxfId="71" priority="253">
      <formula>LEN(TRIM(F126))=0</formula>
    </cfRule>
  </conditionalFormatting>
  <conditionalFormatting sqref="F128">
    <cfRule type="containsBlanks" dxfId="70" priority="245">
      <formula>LEN(TRIM(F128))=0</formula>
    </cfRule>
  </conditionalFormatting>
  <conditionalFormatting sqref="F130">
    <cfRule type="containsBlanks" dxfId="69" priority="163">
      <formula>LEN(TRIM(F130))=0</formula>
    </cfRule>
  </conditionalFormatting>
  <conditionalFormatting sqref="F132">
    <cfRule type="containsBlanks" dxfId="68" priority="247">
      <formula>LEN(TRIM(F132))=0</formula>
    </cfRule>
  </conditionalFormatting>
  <conditionalFormatting sqref="F136">
    <cfRule type="containsBlanks" dxfId="67" priority="250">
      <formula>LEN(TRIM(F136))=0</formula>
    </cfRule>
  </conditionalFormatting>
  <conditionalFormatting sqref="F138">
    <cfRule type="containsBlanks" dxfId="66" priority="251">
      <formula>LEN(TRIM(F138))=0</formula>
    </cfRule>
  </conditionalFormatting>
  <conditionalFormatting sqref="F153:F156">
    <cfRule type="cellIs" dxfId="65" priority="42" operator="equal">
      <formula>"N/A"</formula>
    </cfRule>
  </conditionalFormatting>
  <conditionalFormatting sqref="F253">
    <cfRule type="containsText" dxfId="64" priority="31" operator="containsText" text="✓">
      <formula>NOT(ISERROR(SEARCH("✓",F253)))</formula>
    </cfRule>
    <cfRule type="expression" dxfId="63" priority="32">
      <formula>C253="Select from drop-down list"</formula>
    </cfRule>
  </conditionalFormatting>
  <conditionalFormatting sqref="F279">
    <cfRule type="expression" dxfId="62" priority="76">
      <formula>C279="Select from drop-down list"</formula>
    </cfRule>
    <cfRule type="containsText" dxfId="61" priority="75" operator="containsText" text="✓">
      <formula>NOT(ISERROR(SEARCH("✓",F279)))</formula>
    </cfRule>
  </conditionalFormatting>
  <conditionalFormatting sqref="F281">
    <cfRule type="containsText" dxfId="60" priority="67" operator="containsText" text="✓">
      <formula>NOT(ISERROR(SEARCH("✓",F281)))</formula>
    </cfRule>
    <cfRule type="expression" dxfId="59" priority="68">
      <formula>C281="Select from drop-down list"</formula>
    </cfRule>
  </conditionalFormatting>
  <conditionalFormatting sqref="F284">
    <cfRule type="containsText" dxfId="58" priority="65" operator="containsText" text="✓">
      <formula>NOT(ISERROR(SEARCH("✓",F284)))</formula>
    </cfRule>
    <cfRule type="expression" dxfId="57" priority="66">
      <formula>C284="Select from drop-down list"</formula>
    </cfRule>
  </conditionalFormatting>
  <conditionalFormatting sqref="F286">
    <cfRule type="expression" dxfId="56" priority="64">
      <formula>C286="Select from drop-down list"</formula>
    </cfRule>
    <cfRule type="containsText" dxfId="55" priority="63" operator="containsText" text="✓">
      <formula>NOT(ISERROR(SEARCH("✓",F286)))</formula>
    </cfRule>
  </conditionalFormatting>
  <conditionalFormatting sqref="F179:G179">
    <cfRule type="containsText" dxfId="54" priority="35" operator="containsText" text="N/A">
      <formula>NOT(ISERROR(SEARCH("N/A",F179)))</formula>
    </cfRule>
  </conditionalFormatting>
  <conditionalFormatting sqref="F22:H22">
    <cfRule type="containsText" dxfId="53" priority="97" operator="containsText" text="✓">
      <formula>NOT(ISERROR(SEARCH("✓",F22)))</formula>
    </cfRule>
    <cfRule type="containsText" dxfId="52" priority="98" operator="containsText" text="!">
      <formula>NOT(ISERROR(SEARCH("!",F22)))</formula>
    </cfRule>
  </conditionalFormatting>
  <conditionalFormatting sqref="F24:H24 E58">
    <cfRule type="containsText" dxfId="51" priority="280" operator="containsText" text="✓">
      <formula>NOT(ISERROR(SEARCH("✓",E24)))</formula>
    </cfRule>
    <cfRule type="containsText" dxfId="50" priority="281" operator="containsText" text="!">
      <formula>NOT(ISERROR(SEARCH("!",E24)))</formula>
    </cfRule>
  </conditionalFormatting>
  <conditionalFormatting sqref="G13 G21">
    <cfRule type="containsText" dxfId="49" priority="121" operator="containsText" text="!">
      <formula>NOT(ISERROR(SEARCH("!",G13)))</formula>
    </cfRule>
    <cfRule type="containsText" dxfId="48" priority="120" operator="containsText" text="✓">
      <formula>NOT(ISERROR(SEARCH("✓",G13)))</formula>
    </cfRule>
  </conditionalFormatting>
  <conditionalFormatting sqref="G15 G17">
    <cfRule type="containsText" dxfId="47" priority="264" operator="containsText" text="✓">
      <formula>NOT(ISERROR(SEARCH("✓",G15)))</formula>
    </cfRule>
    <cfRule type="containsText" dxfId="46" priority="265" operator="containsText" text="!">
      <formula>NOT(ISERROR(SEARCH("!",G15)))</formula>
    </cfRule>
  </conditionalFormatting>
  <conditionalFormatting sqref="G19">
    <cfRule type="containsText" dxfId="45" priority="84" operator="containsText" text="✓">
      <formula>NOT(ISERROR(SEARCH("✓",G19)))</formula>
    </cfRule>
    <cfRule type="containsText" dxfId="44" priority="85" operator="containsText" text="!">
      <formula>NOT(ISERROR(SEARCH("!",G19)))</formula>
    </cfRule>
  </conditionalFormatting>
  <conditionalFormatting sqref="G23">
    <cfRule type="containsText" dxfId="43" priority="96" operator="containsText" text="!">
      <formula>NOT(ISERROR(SEARCH("!",G23)))</formula>
    </cfRule>
    <cfRule type="containsText" dxfId="42" priority="95" operator="containsText" text="✓">
      <formula>NOT(ISERROR(SEARCH("✓",G23)))</formula>
    </cfRule>
  </conditionalFormatting>
  <conditionalFormatting sqref="G25">
    <cfRule type="containsText" dxfId="41" priority="94" operator="containsText" text="!">
      <formula>NOT(ISERROR(SEARCH("!",G25)))</formula>
    </cfRule>
    <cfRule type="containsText" dxfId="40" priority="93" operator="containsText" text="✓">
      <formula>NOT(ISERROR(SEARCH("✓",G25)))</formula>
    </cfRule>
  </conditionalFormatting>
  <conditionalFormatting sqref="G40 G42 G44 G46:G47 E64">
    <cfRule type="containsText" dxfId="39" priority="292" operator="containsText" text="!">
      <formula>NOT(ISERROR(SEARCH("!",E40)))</formula>
    </cfRule>
    <cfRule type="containsText" dxfId="38" priority="291" operator="containsText" text="✓">
      <formula>NOT(ISERROR(SEARCH("✓",E40)))</formula>
    </cfRule>
  </conditionalFormatting>
  <conditionalFormatting sqref="G54">
    <cfRule type="containsText" dxfId="37" priority="27" operator="containsText" text="!">
      <formula>NOT(ISERROR(SEARCH("!",G54)))</formula>
    </cfRule>
    <cfRule type="containsText" dxfId="36" priority="26" operator="containsText" text="✓">
      <formula>NOT(ISERROR(SEARCH("✓",G54)))</formula>
    </cfRule>
  </conditionalFormatting>
  <conditionalFormatting sqref="G58">
    <cfRule type="containsText" dxfId="35" priority="106" operator="containsText" text="!">
      <formula>NOT(ISERROR(SEARCH("!",G58)))</formula>
    </cfRule>
    <cfRule type="containsText" dxfId="34" priority="105" operator="containsText" text="✓">
      <formula>NOT(ISERROR(SEARCH("✓",G58)))</formula>
    </cfRule>
  </conditionalFormatting>
  <conditionalFormatting sqref="G67">
    <cfRule type="containsText" dxfId="33" priority="124" operator="containsText" text="✓">
      <formula>NOT(ISERROR(SEARCH("✓",G67)))</formula>
    </cfRule>
    <cfRule type="containsText" dxfId="32" priority="125" operator="containsText" text="!">
      <formula>NOT(ISERROR(SEARCH("!",G67)))</formula>
    </cfRule>
  </conditionalFormatting>
  <conditionalFormatting sqref="G292">
    <cfRule type="cellIs" dxfId="31" priority="1" operator="equal">
      <formula>"PRSI Week"</formula>
    </cfRule>
    <cfRule type="containsBlanks" dxfId="30" priority="2">
      <formula>LEN(TRIM(G292))=0</formula>
    </cfRule>
  </conditionalFormatting>
  <conditionalFormatting sqref="G57:H60 H39 H41 H43 H45 H47 G55:H55 H62:H66">
    <cfRule type="containsText" dxfId="29" priority="241" operator="containsText" text="✓">
      <formula>NOT(ISERROR(SEARCH("✓",G39)))</formula>
    </cfRule>
  </conditionalFormatting>
  <conditionalFormatting sqref="H14 H16 H18 H20">
    <cfRule type="containsText" dxfId="28" priority="118" operator="containsText" text="✓">
      <formula>NOT(ISERROR(SEARCH("✓",H14)))</formula>
    </cfRule>
    <cfRule type="containsText" dxfId="27" priority="119" operator="containsText" text="!">
      <formula>NOT(ISERROR(SEARCH("!",H14)))</formula>
    </cfRule>
  </conditionalFormatting>
  <conditionalFormatting sqref="H39 H41 H43 H45 H47 G55:H55 G57:H60 H62:H66">
    <cfRule type="containsText" dxfId="26" priority="242" operator="containsText" text="!">
      <formula>NOT(ISERROR(SEARCH("!",G39)))</formula>
    </cfRule>
  </conditionalFormatting>
  <conditionalFormatting sqref="H72 H75 H77 H80 H83 G88">
    <cfRule type="expression" dxfId="25" priority="438">
      <formula>D72="Select from drop-down list"</formula>
    </cfRule>
  </conditionalFormatting>
  <conditionalFormatting sqref="H72 H75 H77 H80 H83">
    <cfRule type="containsText" dxfId="24" priority="287" operator="containsText" text="✓">
      <formula>NOT(ISERROR(SEARCH("✓",H72)))</formula>
    </cfRule>
  </conditionalFormatting>
  <conditionalFormatting sqref="H86">
    <cfRule type="expression" dxfId="23" priority="90">
      <formula>E86="Select from drop-down list"</formula>
    </cfRule>
    <cfRule type="containsText" dxfId="22" priority="89" operator="containsText" text="✓">
      <formula>NOT(ISERROR(SEARCH("✓",H86)))</formula>
    </cfRule>
  </conditionalFormatting>
  <conditionalFormatting sqref="H126:H128">
    <cfRule type="expression" dxfId="21" priority="92">
      <formula>E126="Select from drop-down list"</formula>
    </cfRule>
    <cfRule type="containsText" dxfId="20" priority="91" operator="containsText" text="✓">
      <formula>NOT(ISERROR(SEARCH("✓",H126)))</formula>
    </cfRule>
  </conditionalFormatting>
  <conditionalFormatting sqref="H153:H156 H166:H169">
    <cfRule type="cellIs" dxfId="19" priority="396" operator="equal">
      <formula>"PhD examiners are entitled to an examination fee of €216.00 only"</formula>
    </cfRule>
    <cfRule type="cellIs" dxfId="18" priority="397" operator="equal">
      <formula>"Can't Claim Extern Examiner Fee if paid for PhD Examiner Fee"</formula>
    </cfRule>
    <cfRule type="containsText" dxfId="17" priority="353" operator="containsText" text="The combined number of days worked in the Republic of Ireland (including travel) and the number of days worked outside of the Republic of Ireland should not exceed the total number of days worked by the external examiner">
      <formula>NOT(ISERROR(SEARCH("The combined number of days worked in the Republic of Ireland (including travel) and the number of days worked outside of the Republic of Ireland should not exceed the total number of days worked by the external examiner",H153)))</formula>
    </cfRule>
    <cfRule type="containsText" dxfId="16" priority="315" operator="containsText" text="Please review your entry to ensure that the total number of days spent physically in Ireland (including travel) and the number of days worked outside Ireland do not exceed the total number of days worked">
      <formula>NOT(ISERROR(SEARCH("Please review your entry to ensure that the total number of days spent physically in Ireland (including travel) and the number of days worked outside Ireland do not exceed the total number of days worked",H153)))</formula>
    </cfRule>
  </conditionalFormatting>
  <conditionalFormatting sqref="H154:H156">
    <cfRule type="containsText" dxfId="15" priority="312" operator="containsText" text="Can't Claim Extern Examiner Fee if paid for PhD/MD Examiner Fee">
      <formula>NOT(ISERROR(SEARCH("Can't Claim Extern Examiner Fee if paid for PhD/MD Examiner Fee",H154)))</formula>
    </cfRule>
  </conditionalFormatting>
  <conditionalFormatting sqref="H179">
    <cfRule type="containsText" dxfId="14" priority="192" operator="containsText" text="!">
      <formula>NOT(ISERROR(SEARCH("!",H179)))</formula>
    </cfRule>
    <cfRule type="containsText" dxfId="13" priority="191" operator="containsText" text="✓">
      <formula>NOT(ISERROR(SEARCH("✓",H179)))</formula>
    </cfRule>
    <cfRule type="containsText" dxfId="12" priority="58" operator="containsText" text="Ignore this section and proceed to Step 6">
      <formula>NOT(ISERROR(SEARCH("Ignore this section and proceed to Step 6",H179)))</formula>
    </cfRule>
  </conditionalFormatting>
  <conditionalFormatting sqref="H182">
    <cfRule type="expression" dxfId="11" priority="57">
      <formula>E182="Select from drop-down list"</formula>
    </cfRule>
    <cfRule type="containsText" dxfId="10" priority="56" operator="containsText" text="✓">
      <formula>NOT(ISERROR(SEARCH("✓",H182)))</formula>
    </cfRule>
  </conditionalFormatting>
  <conditionalFormatting sqref="H195">
    <cfRule type="containsText" dxfId="9" priority="99" operator="containsText" text="✓">
      <formula>NOT(ISERROR(SEARCH("✓",H195)))</formula>
    </cfRule>
    <cfRule type="expression" dxfId="8" priority="100">
      <formula>E195="Select from drop-down list"</formula>
    </cfRule>
  </conditionalFormatting>
  <conditionalFormatting sqref="H229">
    <cfRule type="cellIs" dxfId="7" priority="135" operator="greaterThan">
      <formula>1000</formula>
    </cfRule>
  </conditionalFormatting>
  <conditionalFormatting sqref="H234">
    <cfRule type="containsText" dxfId="6" priority="59" operator="containsText" text="✓">
      <formula>NOT(ISERROR(SEARCH("✓",H234)))</formula>
    </cfRule>
    <cfRule type="expression" dxfId="5" priority="60">
      <formula>E234="Select from drop-down list"</formula>
    </cfRule>
  </conditionalFormatting>
  <conditionalFormatting sqref="H244 H246">
    <cfRule type="expression" dxfId="4" priority="14">
      <formula>E244="Select from drop-down list"</formula>
    </cfRule>
    <cfRule type="containsText" dxfId="3" priority="13" operator="containsText" text="✓">
      <formula>NOT(ISERROR(SEARCH("✓",H244)))</formula>
    </cfRule>
  </conditionalFormatting>
  <conditionalFormatting sqref="H251:H252">
    <cfRule type="containsText" dxfId="2" priority="136" operator="containsText" text="✓">
      <formula>NOT(ISERROR(SEARCH("✓",H251)))</formula>
    </cfRule>
    <cfRule type="expression" dxfId="1" priority="137">
      <formula>E251="Select from drop-down list"</formula>
    </cfRule>
  </conditionalFormatting>
  <conditionalFormatting sqref="I212:J229">
    <cfRule type="containsText" dxfId="0" priority="29" operator="containsText" text="Accommodation exceeds Irish tax-free overnight allowance rate">
      <formula>NOT(ISERROR(SEARCH("Accommodation exceeds Irish tax-free overnight allowance rate",I212)))</formula>
    </cfRule>
  </conditionalFormatting>
  <dataValidations xWindow="972" yWindow="773" count="19">
    <dataValidation type="date" allowBlank="1" showInputMessage="1" showErrorMessage="1" errorTitle="Error / Earráid" error="1. Date Format DD-MM-YYYY_x000a_2. Can't enter future dates for payment._x000a__x000a_1. Formáid an Dáta LL-MM-BBBB_x000a_2. Ní féidir dátaí amach anseo a chur isteach le haghaidh íocaíochta." promptTitle="Input One Date Per Line" prompt="1. Date Format DD-MM-YYYY_x000a_2. Can't enter future dates for payment._x000a_" sqref="C256 C212:C228 E153:E156 E166:E169 F212:F228" xr:uid="{075C5522-0B78-49B2-A0DC-2A3E4144D71B}">
      <formula1>44197</formula1>
      <formula2>TODAY()</formula2>
    </dataValidation>
    <dataValidation type="date" allowBlank="1" showInputMessage="1" showErrorMessage="1" error="The arrival date cannot be before January 1, 2023_x000a_and in the future" promptTitle="Arrival Date" prompt="The arrival date cannot be before January 1, 2023_x000a_and in the future" sqref="D186" xr:uid="{8A7EE566-4A18-49C4-9F6A-3AC51BDCED2A}">
      <formula1>1/1/2023</formula1>
      <formula2>TODAY()</formula2>
    </dataValidation>
    <dataValidation type="textLength" allowBlank="1" showInputMessage="1" showErrorMessage="1" errorTitle="Must be 6 digits" error="Payroll ID must be a 6-digit number" promptTitle="Enter Payroll ID Number" prompt="If you were paid before via University of Galway payroll, your payroll ID number is required for payment._x000a_" sqref="E83:G83" xr:uid="{0F20E05C-FD59-41D8-9307-AF597F5AD8B4}">
      <formula1>6</formula1>
      <formula2>6</formula2>
    </dataValidation>
    <dataValidation type="date" allowBlank="1" showInputMessage="1" showErrorMessage="1" sqref="G58 E58" xr:uid="{61AE1386-FF86-422D-AF08-3B2C46D51415}">
      <formula1>44197</formula1>
      <formula2>TODAY()</formula2>
    </dataValidation>
    <dataValidation type="textLength" allowBlank="1" showInputMessage="1" showErrorMessage="1" errorTitle="Must be 7 digits &amp; 1 or 2 letter" error="A PPS number must have 7 numbers followed by 1 or 2 letters. Check Social Welfare or Revenue documents for this number." promptTitle="Mandatory for Tax Residents" prompt="A PPS number is mandatory for Tax Residents to ensure they are reported to Revenue and taxed correctly under this number. Non-Tax Residents with no PPS number - please see further information on link in Step 2, Q.3." sqref="B116:C116" xr:uid="{B622E49A-0366-42CF-96D9-7AB46CB74A69}">
      <formula1>8</formula1>
      <formula2>9</formula2>
    </dataValidation>
    <dataValidation type="list" allowBlank="1" showInputMessage="1" showErrorMessage="1" sqref="E13 E15 E17 E21 E23 E25 E19" xr:uid="{24AFC446-DCE9-4AC6-93B0-B0030D37D183}">
      <formula1>"Select from dropdown list, Yes, No"</formula1>
    </dataValidation>
    <dataValidation type="date" operator="notEqual" allowBlank="1" showInputMessage="1" showErrorMessage="1" error="Date Format DD/MM/YYYY_x000a_Not Equal to Start Date" promptTitle="Date Format " prompt="- DD/MM/YYYY_x000a__x000a_- Not Equal to Start Date" sqref="F58" xr:uid="{2207FFC6-6DA9-4AA4-BC0E-7A401AAA7DAD}">
      <formula1>D58</formula1>
    </dataValidation>
    <dataValidation type="date" allowBlank="1" showInputMessage="1" showErrorMessage="1" error="Date Format DD/MM/YYYY" promptTitle="Date Format" prompt="DD/MM/YYYY" sqref="D64" xr:uid="{7E1907BD-2095-4723-94D7-122E33EAE80D}">
      <formula1>43101</formula1>
      <formula2>TODAY()</formula2>
    </dataValidation>
    <dataValidation allowBlank="1" showErrorMessage="1" promptTitle="Date Format" prompt="DD/MM/YYYY" sqref="E64" xr:uid="{439F1B23-32B5-4BD4-BA43-0DA713E46E64}"/>
    <dataValidation allowBlank="1" showInputMessage="1" showErrorMessage="1" promptTitle="For example" prompt="E.g. 1  I am the external examiner for MA cybersecurity and reviewed minor thesis for 3 students 1234567, 7654321 &amp; 95959595_x000a_E.g. 2 I acted as an external examiner for the VIVA of 1234567 " sqref="C67:F67" xr:uid="{ECA184B0-D3BC-4F32-A5BF-8541889E2628}"/>
    <dataValidation operator="greaterThanOrEqual" allowBlank="1" showInputMessage="1" showErrorMessage="1" promptTitle="Exchange Rate Rule:" prompt="_x000a_- Enter exchange rate _x000a__x000a_or _x000a__x000a_- 1.0 for Euro expenses" sqref="G212:G228" xr:uid="{4D3B2C3C-56AB-42CD-B29B-7F8B62054E00}"/>
    <dataValidation allowBlank="1" showInputMessage="1" showErrorMessage="1" promptTitle="Exchange Curreny Rules:" prompt="_x000a_- Enter exchange rate _x000a__x000a_or _x000a__x000a_- 1.0 for Euro expenses" sqref="G204" xr:uid="{A85A0C4A-88C8-43E5-8209-69F40DAA7610}"/>
    <dataValidation type="date" allowBlank="1" showInputMessage="1" showErrorMessage="1" error="Date Format DD/MM/YYYY_x000a_Future dates not allowed " promptTitle="Date Format " prompt="DD/MM/YYYY" sqref="D58 C51" xr:uid="{A667E7F8-385A-498F-A2BF-62F65B47E8DE}">
      <formula1>43101</formula1>
      <formula2>TODAY()</formula2>
    </dataValidation>
    <dataValidation type="date" allowBlank="1" showInputMessage="1" showErrorMessage="1" errorTitle="Enter Valid DOB" error="1. Date Format DD-MM-YYYY_x000a_2. Can't enter future date" promptTitle="Enter Valid DOB" prompt="1. Date Format DD-MM-YYYY_x000a_2. Can't enter future date" sqref="B104:C104" xr:uid="{9FE4F139-151A-4B5D-B7B5-3C0CFF13B90F}">
      <formula1>1/1/1920</formula1>
      <formula2>TODAY()</formula2>
    </dataValidation>
    <dataValidation type="decimal" allowBlank="1" showInputMessage="1" showErrorMessage="1" sqref="F256" xr:uid="{BF415DF2-04FD-4642-9C2B-B05A516115C0}">
      <formula1>0.01</formula1>
      <formula2>20000</formula2>
    </dataValidation>
    <dataValidation type="time" allowBlank="1" showInputMessage="1" showErrorMessage="1" sqref="G186 G189" xr:uid="{5B7FB636-CC9D-4A91-9401-BC99CBFA68FF}">
      <formula1>0</formula1>
      <formula2>0.999305555555556</formula2>
    </dataValidation>
    <dataValidation type="whole" allowBlank="1" sqref="F166:F169" xr:uid="{8E1E5BE8-F6F6-4DF4-B07A-4BAACAAD4D66}">
      <formula1>1</formula1>
      <formula2>200</formula2>
    </dataValidation>
    <dataValidation type="date" operator="greaterThanOrEqual" allowBlank="1" showInputMessage="1" showErrorMessage="1" error="The departure date must be on or after the arrival date and cannot be in the past" promptTitle="Departure Date" prompt="The departure date must be on or after the arrival date and cannot be in the past" sqref="D189" xr:uid="{AEB99449-73B9-4463-A2B2-9EBD1443214D}">
      <formula1>D186</formula1>
    </dataValidation>
    <dataValidation type="date" allowBlank="1" showInputMessage="1" showErrorMessage="1" errorTitle="Error / Earráid" error="1. Date Format DD-MM-YYYY_x000a_2. Can't enter future dates for payment._x000a__x000a_1. Formáid an Dáta LL-MM-BBBB_x000a_2. Ní féidir dátaí amach anseo a chur isteach le haghaidh íocaíochta." prompt="Date Format DD-MM-YYYY_x000a_" sqref="G292" xr:uid="{1235AC4B-EBCD-4B2B-82E4-68782E96DA66}">
      <formula1>44197</formula1>
      <formula2>TODAY()</formula2>
    </dataValidation>
  </dataValidations>
  <hyperlinks>
    <hyperlink ref="F298" r:id="rId1" display="payroll@nuigalway.ie" xr:uid="{00000000-0004-0000-0000-000000000000}"/>
    <hyperlink ref="F299" r:id="rId2" display="ap@universityofgalway.ie" xr:uid="{00000000-0004-0000-0000-000001000000}"/>
    <hyperlink ref="A270:G270" r:id="rId3" tooltip="External Examiner Office " display="mailto:externalexaminers@universityofgalway.ie?subject=externalexaminers@universityofgalway.ie" xr:uid="{00000000-0004-0000-0000-00000C000000}"/>
    <hyperlink ref="A177:C177" r:id="rId4" display="https://www.universityofgalway.ie/exams/staff-invigliators-external/external-examiners/" xr:uid="{0CCCE01F-9C25-45A9-8456-D5FEA84F66BA}"/>
    <hyperlink ref="G205" r:id="rId5" xr:uid="{65B03FEE-5FBF-4298-A252-53304ADB91A3}"/>
    <hyperlink ref="A35:H35" r:id="rId6" tooltip="externalexaminers@universityofgalway.ie" display="Please start from Step 1 and proceed sequentially to Step 6. Once all steps are completed, please email your timesheet and relevant travel receipts if applicable for approval to the at externalexaminers@universityofgalway.ie" xr:uid="{8997E1E8-71F4-4029-BED0-5D312B205FC5}"/>
    <hyperlink ref="E177:H177" r:id="rId7" display="https://www.universityofgalway.ie/financial-accounting/policiesprocedures/" xr:uid="{103077D9-D62F-49F6-A29B-6FD0CA77D56D}"/>
    <hyperlink ref="F299:H299" r:id="rId8" display="accountspayable@universityofgalway.ie" xr:uid="{8AB24233-1AAD-44EF-A8C1-4D515F3158F5}"/>
    <hyperlink ref="A251:C251" r:id="rId9" display="https://www.universityofgalway.ie/financial-accounting/policiesprocedures/" xr:uid="{7F2AD427-FF85-4080-9CD5-D45E7738158E}"/>
    <hyperlink ref="A202:H202" location="Expenses!A6" tooltip="Expenses" display="Please refer to the 'Expenses' tab for details about the reimbursement policy regarding accommodation and subsistence (click here)" xr:uid="{FC8BE755-0B18-4876-B3EC-4D4205C1E254}"/>
    <hyperlink ref="B172" r:id="rId10" xr:uid="{56D6A466-192F-4A59-AC02-5DAA48C45746}"/>
    <hyperlink ref="F172" r:id="rId11" xr:uid="{D044B620-CA3D-4D53-8B99-506585FCE32F}"/>
    <hyperlink ref="D172" r:id="rId12" xr:uid="{482582FD-691C-4FEF-B7D5-6E1A31BC01F3}"/>
    <hyperlink ref="C172" r:id="rId13" xr:uid="{F5124BBC-E132-492F-B137-9897F963DAD2}"/>
    <hyperlink ref="G12:H12" r:id="rId14" display="https://www.universityofgalway.ie/financial-accounting/policiesprocedures/" xr:uid="{F54FEC60-206B-43B8-B675-E14AA754BB83}"/>
    <hyperlink ref="F123" r:id="rId15" tooltip="'Bank Account Details'" xr:uid="{ADAF5D0B-E6A0-4408-9F1E-FA7D3E1B48DC}"/>
    <hyperlink ref="F123" r:id="rId16" xr:uid="{3E8BBB5D-CDCE-4577-9478-083023D8834E}"/>
    <hyperlink ref="E115" r:id="rId17" xr:uid="{9C02CC83-E6EA-4574-A46D-40FAC44B4F9E}"/>
    <hyperlink ref="H95" location="Instructions!A20" tooltip="Instructions" display="Instructions" xr:uid="{3D10F099-B9C5-4209-8A20-78C91340F1AD}"/>
    <hyperlink ref="H91" location="Instructions!A8" tooltip="Instructions" display="Instructions" xr:uid="{247DA821-7B99-4E43-A5A1-7102B0F8F18E}"/>
    <hyperlink ref="H141" location="Instructions!A26" tooltip="Instructions" display="Instructions" xr:uid="{1104D0F0-426C-4BDC-B6F1-6487A6C43EF6}"/>
    <hyperlink ref="H175" location="Expenses!A20" tooltip="Expenses" display="Expenses" xr:uid="{3AD4E302-D740-45E8-B366-FDD067562717}"/>
    <hyperlink ref="H70" location="Instructions!A14" tooltip="Instructions" display="Instructions" xr:uid="{6F54BD8F-8A07-4AD7-995A-5375766C3A6D}"/>
    <hyperlink ref="H37" location="Instructions!A12" tooltip="Instructions" display="Instructions" xr:uid="{794608ED-A789-457F-8C2E-D7D09D716B32}"/>
    <hyperlink ref="A38:D38" r:id="rId18" display="For information regarding the process, please consult the External Examiner team and their External Examiner website" xr:uid="{690B1A47-2832-4A49-AEAC-D25ED96155C0}"/>
    <hyperlink ref="A27" location="Instructions!A12" tooltip="Instructions tab" display="Instructions tab" xr:uid="{F769935D-52B1-4BF9-91A8-FAC372F303C7}"/>
    <hyperlink ref="G27:H27" location="Expenses!A1" tooltip=" Expenses tab" display=" Expenses tab" xr:uid="{51A755B9-1B84-4C93-A3E0-CF13ADF3EF0B}"/>
    <hyperlink ref="B11:C11" r:id="rId19" display="QA005 - Role of External Examiners - Taught Programmes" xr:uid="{7D8C397C-6C9E-4BB5-A83A-30680B4CB8C0}"/>
    <hyperlink ref="G11:H11" r:id="rId20" display="QA302 Sustainable Travel Policy" xr:uid="{B78E46F7-B740-43AE-92D5-FB40A49FB819}"/>
    <hyperlink ref="D11:F11" r:id="rId21" display="QA226 Policies and Procedures for Payment of External Examiners" xr:uid="{5B232F94-78F3-43DA-A492-7C83DD35DF52}"/>
    <hyperlink ref="H254" r:id="rId22" xr:uid="{EBE065F4-1DFD-403C-944E-673FEDB8C2D8}"/>
    <hyperlink ref="D120:E120" r:id="rId23" display="https://www.gov.ie/en/publication/14ecbe-the-different-classes-of-pay-related-social-insurance-prsi/" xr:uid="{86700C52-A5D6-4051-ADD2-1209776F74EE}"/>
    <hyperlink ref="A115" r:id="rId24" display="Emergency Tax" xr:uid="{62B987CE-2A9A-4F5A-A5E5-8E1476184F56}"/>
  </hyperlinks>
  <printOptions horizontalCentered="1"/>
  <pageMargins left="0.70866141732283472" right="0.70866141732283472" top="0.74803149606299213" bottom="0.74803149606299213" header="0.31496062992125984" footer="0.31496062992125984"/>
  <pageSetup scale="19" fitToHeight="2" orientation="portrait" r:id="rId25"/>
  <ignoredErrors>
    <ignoredError sqref="E242" unlockedFormula="1"/>
  </ignoredErrors>
  <drawing r:id="rId26"/>
  <extLst>
    <ext xmlns:x14="http://schemas.microsoft.com/office/spreadsheetml/2009/9/main" uri="{78C0D931-6437-407d-A8EE-F0AAD7539E65}">
      <x14:conditionalFormattings>
        <x14:conditionalFormatting xmlns:xm="http://schemas.microsoft.com/office/excel/2006/main">
          <x14:cfRule type="cellIs" priority="393" operator="equal" id="{04527B53-9E0A-411E-A506-C26B18726FD0}">
            <xm:f>Sheet1!$E$39</xm:f>
            <x14:dxf>
              <font>
                <b/>
                <i val="0"/>
                <u/>
                <color auto="1"/>
              </font>
              <fill>
                <patternFill>
                  <bgColor rgb="FFFF0000"/>
                </patternFill>
              </fill>
            </x14:dxf>
          </x14:cfRule>
          <x14:cfRule type="cellIs" priority="392" operator="equal" id="{C6D12DB7-212F-4A93-85B6-CDF0904BA876}">
            <xm:f>Sheet1!$E$37</xm:f>
            <x14:dxf>
              <font>
                <b/>
                <i val="0"/>
                <u/>
              </font>
              <fill>
                <patternFill patternType="solid">
                  <bgColor rgb="FFFFC000"/>
                </patternFill>
              </fill>
            </x14:dxf>
          </x14:cfRule>
          <x14:cfRule type="cellIs" priority="380" operator="equal" id="{483FC81E-70EF-4106-A28E-73DA95E0F7BF}">
            <xm:f>Sheet1!$E$38</xm:f>
            <x14:dxf>
              <fill>
                <patternFill>
                  <bgColor rgb="FF00B050"/>
                </patternFill>
              </fill>
            </x14:dxf>
          </x14:cfRule>
          <xm:sqref>A89:A90 A94</xm:sqref>
        </x14:conditionalFormatting>
      </x14:conditionalFormattings>
    </ext>
    <ext xmlns:x14="http://schemas.microsoft.com/office/spreadsheetml/2009/9/main" uri="{CCE6A557-97BC-4b89-ADB6-D9C93CAAB3DF}">
      <x14:dataValidations xmlns:xm="http://schemas.microsoft.com/office/excel/2006/main" xWindow="972" yWindow="773" count="21">
        <x14:dataValidation type="list" allowBlank="1" showInputMessage="1" showErrorMessage="1" xr:uid="{617278DC-28BA-40D0-9B5C-A733B4449BF3}">
          <x14:formula1>
            <xm:f>Sheet1!$B$22:$B$24</xm:f>
          </x14:formula1>
          <xm:sqref>E80:G80</xm:sqref>
        </x14:dataValidation>
        <x14:dataValidation type="list" allowBlank="1" showInputMessage="1" showErrorMessage="1" xr:uid="{2FDD87B7-8DB3-4385-BFD1-F95CA9BE718A}">
          <x14:formula1>
            <xm:f>List!$D$153:$D$155</xm:f>
          </x14:formula1>
          <xm:sqref>D61</xm:sqref>
        </x14:dataValidation>
        <x14:dataValidation type="list" allowBlank="1" showInputMessage="1" showErrorMessage="1" xr:uid="{A20E90B3-4673-4CA8-8D52-835AA5DA9C87}">
          <x14:formula1>
            <xm:f>List!$D$124:$D$126</xm:f>
          </x14:formula1>
          <xm:sqref>C136</xm:sqref>
        </x14:dataValidation>
        <x14:dataValidation type="list" allowBlank="1" showInputMessage="1" showErrorMessage="1" xr:uid="{F7FD2A7C-A420-4AC7-AC3E-57B8082B7422}">
          <x14:formula1>
            <xm:f>Sheet1!$B$2:$B$4</xm:f>
          </x14:formula1>
          <xm:sqref>E72</xm:sqref>
        </x14:dataValidation>
        <x14:dataValidation type="list" allowBlank="1" showInputMessage="1" showErrorMessage="1" xr:uid="{92A3FAA4-17A0-4EA5-8E12-4076E9AE4D59}">
          <x14:formula1>
            <xm:f>Sheet1!$C$39:$C$42</xm:f>
          </x14:formula1>
          <xm:sqref>B119:C119</xm:sqref>
        </x14:dataValidation>
        <x14:dataValidation type="list" allowBlank="1" showInputMessage="1" showErrorMessage="1" xr:uid="{3A9F6685-6044-4457-AC4B-AB023BAD4F56}">
          <x14:formula1>
            <xm:f>List!$D$165:$D$168</xm:f>
          </x14:formula1>
          <xm:sqref>F179</xm:sqref>
        </x14:dataValidation>
        <x14:dataValidation type="list" allowBlank="1" showInputMessage="1" showErrorMessage="1" xr:uid="{41EC53D5-95F0-4494-A3BD-07ADA024C02F}">
          <x14:formula1>
            <xm:f>List!$D$170:$D$174</xm:f>
          </x14:formula1>
          <xm:sqref>C48:D48</xm:sqref>
        </x14:dataValidation>
        <x14:dataValidation type="list" allowBlank="1" showInputMessage="1" showErrorMessage="1" xr:uid="{67B7D3D1-A436-4C28-9617-5CADC85AA166}">
          <x14:formula1>
            <xm:f>Sheet1!$B$9:$B$11</xm:f>
          </x14:formula1>
          <xm:sqref>E75:G75</xm:sqref>
        </x14:dataValidation>
        <x14:dataValidation type="list" allowBlank="1" showInputMessage="1" showErrorMessage="1" xr:uid="{980C8B68-3325-4B3E-8E81-F3931B844228}">
          <x14:formula1>
            <xm:f>Sheet1!$B$16:$B$18</xm:f>
          </x14:formula1>
          <xm:sqref>E77:G77</xm:sqref>
        </x14:dataValidation>
        <x14:dataValidation type="list" allowBlank="1" showInputMessage="1" showErrorMessage="1" xr:uid="{2A7EB16A-F8E9-426F-BD1E-15ACD85207A0}">
          <x14:formula1>
            <xm:f>Currency!$D$2:$D$24</xm:f>
          </x14:formula1>
          <xm:sqref>D207:D210</xm:sqref>
        </x14:dataValidation>
        <x14:dataValidation type="list" allowBlank="1" showInputMessage="1" showErrorMessage="1" xr:uid="{540E88C0-7906-49B6-A36F-BEBAC4AC3120}">
          <x14:formula1>
            <xm:f>TypeOfWork!$G$11:$G$13</xm:f>
          </x14:formula1>
          <xm:sqref>A166:A169</xm:sqref>
        </x14:dataValidation>
        <x14:dataValidation type="list" allowBlank="1" showInputMessage="1" showErrorMessage="1" xr:uid="{94D12E69-F218-4667-8655-E40F8EB92B1A}">
          <x14:formula1>
            <xm:f>List!$D$97:$D$100</xm:f>
          </x14:formula1>
          <xm:sqref>B112:C112</xm:sqref>
        </x14:dataValidation>
        <x14:dataValidation type="list" allowBlank="1" showInputMessage="1" showErrorMessage="1" xr:uid="{F8B80E07-A92D-4E2E-A8FB-ED7F620424E5}">
          <x14:formula1>
            <xm:f>Sheet1!$B$32:$B$34</xm:f>
          </x14:formula1>
          <xm:sqref>E86:G86</xm:sqref>
        </x14:dataValidation>
        <x14:dataValidation type="list" allowBlank="1" showInputMessage="1" showErrorMessage="1" xr:uid="{C0E70734-1924-46F2-9C6A-29D5A45389C2}">
          <x14:formula1>
            <xm:f>ExpensesTypes!$A$2:$A$10</xm:f>
          </x14:formula1>
          <xm:sqref>A207:A210</xm:sqref>
        </x14:dataValidation>
        <x14:dataValidation type="list" allowBlank="1" showInputMessage="1" showErrorMessage="1" xr:uid="{9851CFE4-7E0B-49ED-B1E1-A12DD2383F09}">
          <x14:formula1>
            <xm:f>List!$D$222:$D$225</xm:f>
          </x14:formula1>
          <xm:sqref>D200</xm:sqref>
        </x14:dataValidation>
        <x14:dataValidation type="list" allowBlank="1" showInputMessage="1" showErrorMessage="1" xr:uid="{1D141132-5C50-4BA7-8A74-1A0017C6A42F}">
          <x14:formula1>
            <xm:f>TypeOfWork!$A$11:$A$13</xm:f>
          </x14:formula1>
          <xm:sqref>A153:A156</xm:sqref>
        </x14:dataValidation>
        <x14:dataValidation type="list" operator="lessThan" allowBlank="1" showInputMessage="1" showErrorMessage="1" promptTitle="Choose from predefined work desc" prompt="- Doctorate Degree (PhD/MD) Examination (Visiting or Virtual) – Max payment: 1 day per visit_x000a_- Extern Examiner Fee (Visiting or Virtual) (Undergraduate/Taught Masters/Research Masters) – Max payment: 2 days per visit" xr:uid="{AB1FF246-9935-4FD1-9DE1-D24C1CA81A41}">
          <x14:formula1>
            <xm:f>INDIRECT(IF($A153=TypeOfWork!$A$11, "Option1", IF($A153=TypeOfWork!$A$12, "Option2", IF($A153=TypeOfWork!$A$13, "Option3", ""))))</xm:f>
          </x14:formula1>
          <xm:sqref>F153:F156</xm:sqref>
        </x14:dataValidation>
        <x14:dataValidation type="list" allowBlank="1" showInputMessage="1" showErrorMessage="1" xr:uid="{04704164-DFCC-45CE-9E44-BA6FB1638736}">
          <x14:formula1>
            <xm:f>List!$D$251:$D$253</xm:f>
          </x14:formula1>
          <xm:sqref>E284 E281 E279 E286</xm:sqref>
        </x14:dataValidation>
        <x14:dataValidation type="list" allowBlank="1" showInputMessage="1" showErrorMessage="1" xr:uid="{0F8B761D-0578-4F10-AF1B-3A3B50D18FC9}">
          <x14:formula1>
            <xm:f>Currency!$D$2:$D$37</xm:f>
          </x14:formula1>
          <xm:sqref>D212:D228</xm:sqref>
        </x14:dataValidation>
        <x14:dataValidation type="list" allowBlank="1" showInputMessage="1" showErrorMessage="1" xr:uid="{3C099E58-9A68-4AF2-A0B7-9D5030E576D3}">
          <x14:formula1>
            <xm:f>ExpensesTypes!$A$2:$A$11</xm:f>
          </x14:formula1>
          <xm:sqref>A212:A228</xm:sqref>
        </x14:dataValidation>
        <x14:dataValidation type="list" allowBlank="1" showInputMessage="1" showErrorMessage="1" xr:uid="{11DC187F-D15F-42C7-9637-A18A2673161B}">
          <x14:formula1>
            <xm:f>List!$D$222:$D$224</xm:f>
          </x14:formula1>
          <xm:sqref>D253:E253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EDFB6-9BE5-4A8A-A800-5EF7012AEC5E}">
  <sheetPr codeName="Sheet2">
    <tabColor rgb="FFC00000"/>
  </sheetPr>
  <dimension ref="A1:J45"/>
  <sheetViews>
    <sheetView showGridLines="0" workbookViewId="0">
      <pane ySplit="1" topLeftCell="A17" activePane="bottomLeft" state="frozen"/>
      <selection pane="bottomLeft" activeCell="N10" sqref="N10"/>
    </sheetView>
  </sheetViews>
  <sheetFormatPr defaultRowHeight="15.75"/>
  <cols>
    <col min="1" max="1" width="21.77734375" style="146" customWidth="1"/>
    <col min="2" max="2" width="14.21875" style="146" customWidth="1"/>
    <col min="3" max="3" width="16.77734375" style="146" customWidth="1"/>
    <col min="4" max="4" width="16.109375" style="146" customWidth="1"/>
    <col min="5" max="5" width="15.33203125" style="146" customWidth="1"/>
    <col min="6" max="6" width="11.5546875" style="146" customWidth="1"/>
    <col min="7" max="7" width="15.33203125" style="146" customWidth="1"/>
    <col min="8" max="8" width="24.109375" style="146" customWidth="1"/>
  </cols>
  <sheetData>
    <row r="1" spans="1:9" s="214" customFormat="1" ht="33" customHeight="1" thickBot="1">
      <c r="A1" s="349" t="s">
        <v>135</v>
      </c>
      <c r="B1" s="213"/>
      <c r="C1" s="350"/>
      <c r="D1" s="350"/>
      <c r="E1" s="350"/>
      <c r="F1" s="350"/>
      <c r="G1" s="847" t="s">
        <v>136</v>
      </c>
      <c r="H1" s="848"/>
      <c r="I1" s="351"/>
    </row>
    <row r="2" spans="1:9" ht="36" customHeight="1">
      <c r="A2" s="826" t="s">
        <v>137</v>
      </c>
      <c r="B2" s="827"/>
      <c r="C2" s="827"/>
      <c r="D2" s="827"/>
      <c r="E2" s="827"/>
      <c r="F2" s="827"/>
      <c r="G2" s="827"/>
      <c r="H2" s="828"/>
    </row>
    <row r="3" spans="1:9" s="200" customFormat="1" ht="40.5" customHeight="1">
      <c r="A3" s="829" t="str">
        <f>List!D16</f>
        <v>QA226 Policies and Procedures for Payment of External Examiners</v>
      </c>
      <c r="B3" s="830"/>
      <c r="C3" s="830"/>
      <c r="D3" s="830"/>
      <c r="E3" s="830"/>
      <c r="F3" s="830" t="str">
        <f>List!D17</f>
        <v>QA302 Sustainable Travel Policy</v>
      </c>
      <c r="G3" s="830"/>
      <c r="H3" s="855"/>
    </row>
    <row r="4" spans="1:9" ht="43.5" customHeight="1">
      <c r="A4" s="794" t="s">
        <v>138</v>
      </c>
      <c r="B4" s="795"/>
      <c r="C4" s="795"/>
      <c r="D4" s="795"/>
      <c r="E4" s="795"/>
      <c r="F4" s="795"/>
      <c r="G4" s="795"/>
      <c r="H4" s="796"/>
    </row>
    <row r="5" spans="1:9" ht="73.5" customHeight="1">
      <c r="A5" s="835" t="s">
        <v>139</v>
      </c>
      <c r="B5" s="833"/>
      <c r="C5" s="833" t="s">
        <v>140</v>
      </c>
      <c r="D5" s="833"/>
      <c r="E5" s="833"/>
      <c r="F5" s="833" t="s">
        <v>141</v>
      </c>
      <c r="G5" s="833"/>
      <c r="H5" s="834"/>
    </row>
    <row r="6" spans="1:9" ht="41.25" customHeight="1">
      <c r="A6" s="794" t="s">
        <v>111</v>
      </c>
      <c r="B6" s="795"/>
      <c r="C6" s="795"/>
      <c r="D6" s="795"/>
      <c r="E6" s="795"/>
      <c r="F6" s="795"/>
      <c r="G6" s="795"/>
      <c r="H6" s="796"/>
    </row>
    <row r="7" spans="1:9" ht="52.5" customHeight="1">
      <c r="A7" s="797" t="str">
        <f>List!D13</f>
        <v>The approver must email the fully reviewed timesheet form along with accompanying expenses receipts to the Bureau by 5 pm on the 5th of each month, except for December, which has a deadline of November 28th, 2025. If the 5th falls on a weekend, the deadline is the previous Friday at 5 pm to ensure inclusion in the upcoming payroll. Incomplete or inaccurately filled forms may result in exclusion from the scheduled payroll processing.</v>
      </c>
      <c r="B7" s="798"/>
      <c r="C7" s="798"/>
      <c r="D7" s="798"/>
      <c r="E7" s="798"/>
      <c r="F7" s="798"/>
      <c r="G7" s="798"/>
      <c r="H7" s="799"/>
    </row>
    <row r="8" spans="1:9" ht="40.5" customHeight="1">
      <c r="A8" s="794" t="str">
        <f>List!D18</f>
        <v>PAYROLL AND ACCOUNTS PAYABLE PROCESSING OVERVIEW FOR EXTERNAL EXAMINERS</v>
      </c>
      <c r="B8" s="795"/>
      <c r="C8" s="795"/>
      <c r="D8" s="795"/>
      <c r="E8" s="795"/>
      <c r="F8" s="795"/>
      <c r="G8" s="795"/>
      <c r="H8" s="796"/>
    </row>
    <row r="9" spans="1:9" ht="25.5" customHeight="1">
      <c r="A9" s="838" t="str">
        <f>List!D19</f>
        <v>Payroll Office (Timesheets Bureau Team):</v>
      </c>
      <c r="B9" s="839"/>
      <c r="C9" s="839"/>
      <c r="D9" s="839"/>
      <c r="E9" s="840" t="str">
        <f>List!D21</f>
        <v>Accounts Payable:</v>
      </c>
      <c r="F9" s="840"/>
      <c r="G9" s="840"/>
      <c r="H9" s="841"/>
    </row>
    <row r="10" spans="1:9" ht="189" customHeight="1">
      <c r="A10" s="836" t="str">
        <f>List!D20</f>
        <v>Responsible for processing claims for External Examiners who:
• Travel to Ireland for work duties, or
• Are Irish tax residents and possess a PPS number.
Payments made to these individuals are subject to taxation, and they are eligible to claim expenses according to QA226 Policies and Procedures for Payment of External Examiners, including QA302 Sustainable Travel Policy.
Please note that the portion of the fee related to duties outside of Ireland is not subject to taxation in Ireland. However, individuals are advised that tax obligations in their home country remain their responsibility.
Furthermore, individuals may be able to offset any taxes deducted on these claims against their overall tax liability in their country of tax residence.</v>
      </c>
      <c r="B10" s="837"/>
      <c r="C10" s="837"/>
      <c r="D10" s="837"/>
      <c r="E10" s="842" t="str">
        <f>List!D22</f>
        <v>Responsible for processing claims for External Examiners who:
• Did not travel to Ireland for work duties, and
• Are not Irish tax residents.
Payments for these individuals are tax-free, and expenses are not applicable.
It's important to note that payments for these individuals are not taxed in Ireland. However, individuals are responsible for any tax due on these payments in their home country.</v>
      </c>
      <c r="F10" s="842"/>
      <c r="G10" s="842"/>
      <c r="H10" s="843"/>
    </row>
    <row r="11" spans="1:9" ht="35.25" customHeight="1">
      <c r="A11" s="794" t="s">
        <v>1</v>
      </c>
      <c r="B11" s="795"/>
      <c r="C11" s="795"/>
      <c r="D11" s="795"/>
      <c r="E11" s="795"/>
      <c r="F11" s="795"/>
      <c r="G11" s="795"/>
      <c r="H11" s="796"/>
    </row>
    <row r="12" spans="1:9" ht="21" customHeight="1">
      <c r="A12" s="797" t="s">
        <v>621</v>
      </c>
      <c r="B12" s="798"/>
      <c r="C12" s="798"/>
      <c r="D12" s="798"/>
      <c r="E12" s="798"/>
      <c r="F12" s="798"/>
      <c r="G12" s="798"/>
      <c r="H12" s="799"/>
    </row>
    <row r="13" spans="1:9" ht="33.75" customHeight="1">
      <c r="A13" s="794" t="s">
        <v>142</v>
      </c>
      <c r="B13" s="795"/>
      <c r="C13" s="795"/>
      <c r="D13" s="795"/>
      <c r="E13" s="795"/>
      <c r="F13" s="795"/>
      <c r="G13" s="795"/>
      <c r="H13" s="796"/>
    </row>
    <row r="14" spans="1:9" ht="114.75" customHeight="1">
      <c r="A14" s="856" t="s">
        <v>143</v>
      </c>
      <c r="B14" s="857"/>
      <c r="C14" s="857"/>
      <c r="D14" s="857"/>
      <c r="E14" s="857"/>
      <c r="F14" s="857"/>
      <c r="G14" s="857"/>
      <c r="H14" s="858"/>
    </row>
    <row r="15" spans="1:9" ht="9" customHeight="1">
      <c r="A15" s="202"/>
      <c r="B15" s="209"/>
      <c r="C15" s="209"/>
      <c r="D15" s="209"/>
      <c r="E15" s="209"/>
      <c r="F15" s="209"/>
      <c r="G15" s="209"/>
      <c r="H15" s="203"/>
    </row>
    <row r="16" spans="1:9" ht="36.75" customHeight="1">
      <c r="A16" s="802" t="s">
        <v>144</v>
      </c>
      <c r="B16" s="803"/>
      <c r="C16" s="803"/>
      <c r="D16" s="803"/>
      <c r="E16" s="803"/>
      <c r="F16" s="803"/>
      <c r="G16" s="803"/>
      <c r="H16" s="804"/>
    </row>
    <row r="17" spans="1:10" ht="327.75" customHeight="1">
      <c r="A17" s="852" t="s">
        <v>145</v>
      </c>
      <c r="B17" s="853"/>
      <c r="C17" s="853"/>
      <c r="D17" s="853"/>
      <c r="E17" s="853"/>
      <c r="F17" s="853"/>
      <c r="G17" s="853"/>
      <c r="H17" s="854"/>
    </row>
    <row r="18" spans="1:10" ht="82.5" customHeight="1">
      <c r="A18" s="844" t="s">
        <v>146</v>
      </c>
      <c r="B18" s="845"/>
      <c r="C18" s="845"/>
      <c r="D18" s="845"/>
      <c r="E18" s="845"/>
      <c r="F18" s="845"/>
      <c r="G18" s="845"/>
      <c r="H18" s="846"/>
    </row>
    <row r="19" spans="1:10" ht="33" customHeight="1">
      <c r="A19" s="797" t="s">
        <v>147</v>
      </c>
      <c r="B19" s="798"/>
      <c r="C19" s="798"/>
      <c r="D19" s="798"/>
      <c r="E19" s="798"/>
      <c r="F19" s="800" t="s">
        <v>148</v>
      </c>
      <c r="G19" s="800"/>
      <c r="H19" s="801"/>
      <c r="I19" s="147"/>
    </row>
    <row r="20" spans="1:10" ht="42.75" customHeight="1">
      <c r="A20" s="797" t="s">
        <v>149</v>
      </c>
      <c r="B20" s="798"/>
      <c r="C20" s="798"/>
      <c r="D20" s="798"/>
      <c r="E20" s="798"/>
      <c r="F20" s="800" t="s">
        <v>150</v>
      </c>
      <c r="G20" s="800"/>
      <c r="H20" s="801"/>
      <c r="I20" s="147"/>
    </row>
    <row r="21" spans="1:10" ht="60" customHeight="1">
      <c r="A21" s="831" t="s">
        <v>151</v>
      </c>
      <c r="B21" s="832"/>
      <c r="C21" s="832"/>
      <c r="D21" s="832"/>
      <c r="E21" s="832"/>
      <c r="F21" s="824" t="s">
        <v>152</v>
      </c>
      <c r="G21" s="824"/>
      <c r="H21" s="825"/>
      <c r="I21" s="147"/>
    </row>
    <row r="22" spans="1:10" ht="6.75" customHeight="1">
      <c r="A22" s="199"/>
      <c r="B22" s="210"/>
      <c r="C22" s="210"/>
      <c r="D22" s="210"/>
      <c r="E22" s="210"/>
      <c r="F22" s="207"/>
      <c r="G22" s="207"/>
      <c r="H22" s="208"/>
      <c r="I22" s="147"/>
    </row>
    <row r="23" spans="1:10" ht="17.25" customHeight="1">
      <c r="A23" s="859" t="s">
        <v>153</v>
      </c>
      <c r="B23" s="860"/>
      <c r="C23" s="860"/>
      <c r="D23" s="860"/>
      <c r="E23" s="860"/>
      <c r="F23" s="860"/>
      <c r="G23" s="860"/>
      <c r="H23" s="861"/>
    </row>
    <row r="24" spans="1:10" ht="34.5" customHeight="1">
      <c r="A24" s="797" t="s">
        <v>595</v>
      </c>
      <c r="B24" s="798"/>
      <c r="C24" s="798"/>
      <c r="D24" s="798"/>
      <c r="E24" s="798"/>
      <c r="F24" s="822" t="s">
        <v>27</v>
      </c>
      <c r="G24" s="822"/>
      <c r="H24" s="823"/>
    </row>
    <row r="25" spans="1:10" ht="29.25" customHeight="1">
      <c r="A25" s="797"/>
      <c r="B25" s="798"/>
      <c r="C25" s="798"/>
      <c r="D25" s="798"/>
      <c r="E25" s="798"/>
      <c r="F25" s="822" t="s">
        <v>28</v>
      </c>
      <c r="G25" s="822"/>
      <c r="H25" s="823"/>
    </row>
    <row r="26" spans="1:10" ht="90" customHeight="1">
      <c r="A26" s="797" t="s">
        <v>154</v>
      </c>
      <c r="B26" s="798"/>
      <c r="C26" s="798"/>
      <c r="D26" s="798"/>
      <c r="E26" s="798"/>
      <c r="F26" s="822" t="str">
        <f>List!D106</f>
        <v>The different classes of Pay-Related Social Insurance (PRSI)</v>
      </c>
      <c r="G26" s="822"/>
      <c r="H26" s="823"/>
    </row>
    <row r="27" spans="1:10" ht="58.5" customHeight="1">
      <c r="A27" s="797" t="s">
        <v>155</v>
      </c>
      <c r="B27" s="798"/>
      <c r="C27" s="798"/>
      <c r="D27" s="798"/>
      <c r="E27" s="798"/>
      <c r="F27" s="800" t="str">
        <f>List!D32</f>
        <v>How to avoid emergency or incorrect tax</v>
      </c>
      <c r="G27" s="800"/>
      <c r="H27" s="801"/>
    </row>
    <row r="28" spans="1:10" ht="119.25" customHeight="1">
      <c r="A28" s="820" t="s">
        <v>156</v>
      </c>
      <c r="B28" s="821"/>
      <c r="C28" s="821"/>
      <c r="D28" s="821"/>
      <c r="E28" s="821"/>
      <c r="F28" s="800" t="s">
        <v>157</v>
      </c>
      <c r="G28" s="800"/>
      <c r="H28" s="801"/>
    </row>
    <row r="29" spans="1:10" ht="48" customHeight="1">
      <c r="A29" s="856" t="s">
        <v>158</v>
      </c>
      <c r="B29" s="857"/>
      <c r="C29" s="857"/>
      <c r="D29" s="857"/>
      <c r="E29" s="857"/>
      <c r="F29" s="857"/>
      <c r="G29" s="857"/>
      <c r="H29" s="858"/>
    </row>
    <row r="30" spans="1:10" ht="5.25" customHeight="1">
      <c r="A30" s="202"/>
      <c r="B30" s="209"/>
      <c r="C30" s="209"/>
      <c r="D30" s="209"/>
      <c r="E30" s="209"/>
      <c r="F30" s="209"/>
      <c r="G30" s="209"/>
      <c r="H30" s="203"/>
    </row>
    <row r="31" spans="1:10" ht="29.25" customHeight="1">
      <c r="A31" s="802" t="s">
        <v>159</v>
      </c>
      <c r="B31" s="803"/>
      <c r="C31" s="803"/>
      <c r="D31" s="803"/>
      <c r="E31" s="803"/>
      <c r="F31" s="803"/>
      <c r="G31" s="803"/>
      <c r="H31" s="804"/>
    </row>
    <row r="32" spans="1:10" ht="39" customHeight="1">
      <c r="A32" s="812" t="s">
        <v>160</v>
      </c>
      <c r="B32" s="813"/>
      <c r="C32" s="813"/>
      <c r="D32" s="813"/>
      <c r="E32" s="813"/>
      <c r="F32" s="813"/>
      <c r="G32" s="813"/>
      <c r="H32" s="814"/>
      <c r="I32" s="207"/>
      <c r="J32" s="207"/>
    </row>
    <row r="33" spans="1:10" ht="164.25" customHeight="1">
      <c r="A33" s="817" t="s">
        <v>161</v>
      </c>
      <c r="B33" s="818"/>
      <c r="C33" s="818"/>
      <c r="D33" s="818"/>
      <c r="E33" s="818"/>
      <c r="F33" s="818"/>
      <c r="G33" s="818"/>
      <c r="H33" s="819"/>
      <c r="I33" s="207"/>
      <c r="J33" s="207"/>
    </row>
    <row r="34" spans="1:10" ht="43.5" customHeight="1">
      <c r="A34" s="808" t="s">
        <v>162</v>
      </c>
      <c r="B34" s="809"/>
      <c r="C34" s="809"/>
      <c r="D34" s="809"/>
      <c r="E34" s="809"/>
      <c r="F34" s="810" t="s">
        <v>163</v>
      </c>
      <c r="G34" s="810"/>
      <c r="H34" s="811"/>
    </row>
    <row r="35" spans="1:10" ht="6" customHeight="1">
      <c r="A35" s="201"/>
      <c r="B35" s="211"/>
      <c r="C35" s="211"/>
      <c r="D35" s="211"/>
      <c r="E35" s="211"/>
      <c r="F35" s="198"/>
      <c r="G35" s="198"/>
      <c r="H35" s="204"/>
    </row>
    <row r="36" spans="1:10" ht="21.75" customHeight="1">
      <c r="A36" s="805" t="s">
        <v>164</v>
      </c>
      <c r="B36" s="806"/>
      <c r="C36" s="806"/>
      <c r="D36" s="806"/>
      <c r="E36" s="806"/>
      <c r="F36" s="806"/>
      <c r="G36" s="806"/>
      <c r="H36" s="807"/>
    </row>
    <row r="37" spans="1:10" ht="6" customHeight="1">
      <c r="A37" s="205"/>
      <c r="B37" s="212"/>
      <c r="C37" s="212"/>
      <c r="D37" s="212"/>
      <c r="E37" s="212"/>
      <c r="F37" s="212"/>
      <c r="G37" s="212"/>
      <c r="H37" s="206"/>
    </row>
    <row r="38" spans="1:10" ht="18" customHeight="1">
      <c r="A38" s="805" t="s">
        <v>165</v>
      </c>
      <c r="B38" s="806"/>
      <c r="C38" s="806"/>
      <c r="D38" s="806"/>
      <c r="E38" s="806"/>
      <c r="F38" s="806"/>
      <c r="G38" s="806"/>
      <c r="H38" s="807"/>
    </row>
    <row r="39" spans="1:10" ht="30" customHeight="1">
      <c r="A39" s="794" t="s">
        <v>166</v>
      </c>
      <c r="B39" s="795"/>
      <c r="C39" s="795"/>
      <c r="D39" s="795"/>
      <c r="E39" s="795"/>
      <c r="F39" s="795"/>
      <c r="G39" s="795"/>
      <c r="H39" s="796"/>
    </row>
    <row r="40" spans="1:10" ht="35.25" customHeight="1">
      <c r="A40" s="797" t="s">
        <v>167</v>
      </c>
      <c r="B40" s="798"/>
      <c r="C40" s="798"/>
      <c r="D40" s="798"/>
      <c r="E40" s="798"/>
      <c r="F40" s="815" t="s">
        <v>168</v>
      </c>
      <c r="G40" s="815"/>
      <c r="H40" s="816"/>
    </row>
    <row r="41" spans="1:10" ht="45" customHeight="1">
      <c r="A41" s="797" t="s">
        <v>169</v>
      </c>
      <c r="B41" s="798"/>
      <c r="C41" s="798"/>
      <c r="D41" s="798"/>
      <c r="E41" s="798"/>
      <c r="F41" s="800" t="s">
        <v>170</v>
      </c>
      <c r="G41" s="800"/>
      <c r="H41" s="801"/>
    </row>
    <row r="42" spans="1:10" ht="89.25" customHeight="1">
      <c r="A42" s="852" t="s">
        <v>171</v>
      </c>
      <c r="B42" s="853"/>
      <c r="C42" s="853"/>
      <c r="D42" s="853"/>
      <c r="E42" s="853"/>
      <c r="F42" s="853"/>
      <c r="G42" s="853"/>
      <c r="H42" s="854"/>
    </row>
    <row r="43" spans="1:10" ht="40.5" customHeight="1">
      <c r="A43" s="852" t="s">
        <v>172</v>
      </c>
      <c r="B43" s="853"/>
      <c r="C43" s="853"/>
      <c r="D43" s="853"/>
      <c r="E43" s="853"/>
      <c r="F43" s="853"/>
      <c r="G43" s="853"/>
      <c r="H43" s="854"/>
    </row>
    <row r="44" spans="1:10" s="10" customFormat="1" ht="47.25" customHeight="1">
      <c r="A44" s="852" t="s">
        <v>173</v>
      </c>
      <c r="B44" s="853"/>
      <c r="C44" s="853"/>
      <c r="D44" s="853"/>
      <c r="E44" s="853"/>
      <c r="F44" s="853"/>
      <c r="G44" s="853"/>
      <c r="H44" s="854"/>
    </row>
    <row r="45" spans="1:10" ht="33" customHeight="1" thickBot="1">
      <c r="A45" s="849" t="s">
        <v>174</v>
      </c>
      <c r="B45" s="850"/>
      <c r="C45" s="850"/>
      <c r="D45" s="850"/>
      <c r="E45" s="850"/>
      <c r="F45" s="850"/>
      <c r="G45" s="850"/>
      <c r="H45" s="851"/>
    </row>
  </sheetData>
  <sheetProtection algorithmName="SHA-512" hashValue="CdOLEvlwoBtObq4Cn6K3WqIhJF8m8dMu9JhHwiMD+fx7TdvP70/N6XOKr/Ptf+1hbSEy+tlIwlvj1COzaulnrA==" saltValue="yhdC23ZLNNuAFM3mxtkUoA==" spinCount="100000" sheet="1" objects="1" scenarios="1"/>
  <mergeCells count="55">
    <mergeCell ref="G1:H1"/>
    <mergeCell ref="A45:H45"/>
    <mergeCell ref="A42:H42"/>
    <mergeCell ref="A43:H43"/>
    <mergeCell ref="A44:H44"/>
    <mergeCell ref="F3:H3"/>
    <mergeCell ref="A19:E19"/>
    <mergeCell ref="F19:H19"/>
    <mergeCell ref="A20:E20"/>
    <mergeCell ref="F20:H20"/>
    <mergeCell ref="A13:H13"/>
    <mergeCell ref="A14:H14"/>
    <mergeCell ref="A16:H16"/>
    <mergeCell ref="A23:H23"/>
    <mergeCell ref="A29:H29"/>
    <mergeCell ref="A17:H17"/>
    <mergeCell ref="F21:H21"/>
    <mergeCell ref="A2:H2"/>
    <mergeCell ref="A3:E3"/>
    <mergeCell ref="A6:H6"/>
    <mergeCell ref="A7:H7"/>
    <mergeCell ref="A8:H8"/>
    <mergeCell ref="A4:H4"/>
    <mergeCell ref="A21:E21"/>
    <mergeCell ref="C5:E5"/>
    <mergeCell ref="F5:H5"/>
    <mergeCell ref="A5:B5"/>
    <mergeCell ref="A10:D10"/>
    <mergeCell ref="A9:D9"/>
    <mergeCell ref="E9:H9"/>
    <mergeCell ref="E10:H10"/>
    <mergeCell ref="A18:H18"/>
    <mergeCell ref="F27:H27"/>
    <mergeCell ref="F24:H24"/>
    <mergeCell ref="F25:H25"/>
    <mergeCell ref="A24:E25"/>
    <mergeCell ref="A26:E26"/>
    <mergeCell ref="F26:H26"/>
    <mergeCell ref="A27:E27"/>
    <mergeCell ref="A11:H11"/>
    <mergeCell ref="A12:H12"/>
    <mergeCell ref="A41:E41"/>
    <mergeCell ref="F41:H41"/>
    <mergeCell ref="A31:H31"/>
    <mergeCell ref="A36:H36"/>
    <mergeCell ref="A38:H38"/>
    <mergeCell ref="A34:E34"/>
    <mergeCell ref="F34:H34"/>
    <mergeCell ref="A39:H39"/>
    <mergeCell ref="A32:H32"/>
    <mergeCell ref="A40:E40"/>
    <mergeCell ref="F40:H40"/>
    <mergeCell ref="A33:H33"/>
    <mergeCell ref="A28:E28"/>
    <mergeCell ref="F28:H28"/>
  </mergeCells>
  <hyperlinks>
    <hyperlink ref="A3:C3" r:id="rId1" display="https://www.universityofgalway.ie/exams/staff-invigliators-external/external-examiners/" xr:uid="{967BA5C5-552C-422E-A60E-519A07F7C501}"/>
    <hyperlink ref="D3:G3" r:id="rId2" display="https://www.universityofgalway.ie/financial-accounting/policiesprocedures/" xr:uid="{C6F83077-568D-4801-985F-AAA54BEE1B06}"/>
    <hyperlink ref="A3:E3" r:id="rId3" display="https://www.universityofgalway.ie/exams/staff-invigliators-external/external-examiners/" xr:uid="{57B168F3-CEF3-4817-8C7D-D65A3E01F210}"/>
    <hyperlink ref="F19:H19" r:id="rId4" display="Click here for &quot;How to know if you are resident for tax purposes&quot;" xr:uid="{C9C6348A-5288-44A2-9D99-4E794DD9F6B3}"/>
    <hyperlink ref="F20:H20" r:id="rId5" display="Guidance for tax residents is outlined on this link" xr:uid="{19729C10-7BF3-4319-BA36-FE6F5EBAC95F}"/>
    <hyperlink ref="F28:H28" r:id="rId6" display="Your Bank Account Details" xr:uid="{52574A31-66A0-41A9-8E80-08461D177DDC}"/>
    <hyperlink ref="F27:G27" r:id="rId7" display="https://www.universityofgalway.ie/financial-accounting/policiesprocedures/" xr:uid="{7D246677-6FF0-47C5-8754-0A8C793AB4DC}"/>
    <hyperlink ref="F27:H27" r:id="rId8" display="https://www.universityofgalway.ie/payroll/payrollinformation/tax---revenue/how-to-avoid-emergency-or-incorrect-tax/" xr:uid="{69BEDE9E-8AE3-4A05-A7C3-6644A8DA0EA7}"/>
    <hyperlink ref="F34:H34" r:id="rId9" display="XE Currency Converter" xr:uid="{A660F140-C322-4B88-889D-C0B402BBD482}"/>
    <hyperlink ref="F41:H41" r:id="rId10" display="Log into CorePortal using your campus account credentials to access payslips online" xr:uid="{EAABE76E-3964-433B-BEC9-41B9E8DC07F1}"/>
    <hyperlink ref="A43" r:id="rId11" tooltip="How to apply for PPS number" display="https://www.universityofgalway.ie/payroll/externalexaminersprogrammereviewerssubjectspecialists/non-taxresidentcampusvisitors/howtoapplyforappsn/" xr:uid="{FEA7FD40-BDAE-4030-A9DA-101B25FBA521}"/>
    <hyperlink ref="A44" r:id="rId12" location=":~:text=The%20emergency%20rate%20of%20USC,2023)%20applied%20to%20all%20income.&amp;text=John%20started%20a%20new%20job,registered%20the%20job%20with%20Revenue." display="https://www.revenue.ie/en/jobs-and-pensions/emergency-tax/emergency-tax-rules.aspx - :~:text=The%20emergency%20rate%20of%20USC,2023)%20applied%20to%20all%20income.&amp;text=John%20started%20a%20new%20job,registered%20the%20job%20with%20Revenue." xr:uid="{73AB2594-274A-46A0-9E28-1264F563F384}"/>
    <hyperlink ref="A1" location="'Timesheet - Bileog ama'!A1" tooltip=" 'Timesheet - Bileog ama' tab" display=" 'Timesheet - Bileog ama' tab" xr:uid="{6B825829-7133-4B2B-8F97-3783C23C0064}"/>
    <hyperlink ref="G1" location="Expenses!A1" display="Expenses' tab" xr:uid="{FFA13341-C2B0-4172-8E8A-6EA41BCFE72C}"/>
    <hyperlink ref="F21:H21" r:id="rId13" display="Guidance for non-tax residents is outlined on this link" xr:uid="{54ECDC1E-1442-480B-9F88-5FC4056BC447}"/>
    <hyperlink ref="F24:H24" r:id="rId14" display="Click here for information about being taxed without a PPSN or for the steps to apply for a PPSN" xr:uid="{15B704AD-E3F8-4CD2-B790-1E2C7C208413}"/>
    <hyperlink ref="F25:H25" r:id="rId15" display="Income tax" xr:uid="{92760B80-97FB-4CE0-9F94-0CC432B209A9}"/>
    <hyperlink ref="F26:H26" r:id="rId16" display="https://www.gov.ie/en/publication/14ecbe-the-different-classes-of-pay-related-social-insurance-prsi/" xr:uid="{E021AB83-EDF6-4A7E-80CE-BF55F9F541AA}"/>
    <hyperlink ref="A32:H32" location="Expenses!N14" tooltip="Expenses" display="Reimbursement Limit: If you travel to the Republic of Ireland, you are entitled to claim reimbursement. However, reimbursements cannot exceed the rates applied by the University of Galway (refer to policies and 'Expenses' tab for more details)." xr:uid="{284BDED3-C6C1-439A-A397-BC6E760E9BAA}"/>
    <hyperlink ref="F40" r:id="rId17" display="https://www.universityofgalway.ie/information-solutions-services/servicesforstaff/advicesupport/gettingstarted/" xr:uid="{DB495BB3-8ACE-441B-B285-12F57656E1B3}"/>
    <hyperlink ref="F40:H40" r:id="rId18" display="Getting Started" xr:uid="{5D675C66-4CDD-4C51-8140-CDE95540284A}"/>
    <hyperlink ref="G1:H1" location="Expenses!A1" tooltip=" 'Expenses' tab" display=" 'Expenses' tab" xr:uid="{CA94EC1F-348A-4ABB-8C8F-96457CC8314C}"/>
  </hyperlinks>
  <pageMargins left="0.7" right="0.7" top="0.75" bottom="0.75" header="0.3" footer="0.3"/>
  <pageSetup paperSize="9" orientation="portrait" r:id="rId19"/>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A7C55-FEBB-46EE-A869-69E4B9FEB55A}">
  <sheetPr codeName="Sheet3">
    <tabColor rgb="FF0070C0"/>
  </sheetPr>
  <dimension ref="A1:S31"/>
  <sheetViews>
    <sheetView showGridLines="0" workbookViewId="0">
      <pane ySplit="1" topLeftCell="A17" activePane="bottomLeft" state="frozen"/>
      <selection pane="bottomLeft" activeCell="O7" sqref="O7"/>
    </sheetView>
  </sheetViews>
  <sheetFormatPr defaultRowHeight="15.75"/>
  <cols>
    <col min="1" max="14" width="8.88671875" style="121"/>
    <col min="15" max="15" width="24.77734375" style="157" customWidth="1"/>
    <col min="16" max="16384" width="8.88671875" style="129"/>
  </cols>
  <sheetData>
    <row r="1" spans="1:15" s="121" customFormat="1" ht="36.75" customHeight="1" thickBot="1">
      <c r="A1" s="227" t="s">
        <v>135</v>
      </c>
      <c r="B1" s="228"/>
      <c r="C1" s="228"/>
      <c r="D1" s="352"/>
      <c r="E1" s="352"/>
      <c r="F1" s="352"/>
      <c r="G1" s="352"/>
      <c r="H1" s="352"/>
      <c r="I1" s="352"/>
      <c r="J1" s="352"/>
      <c r="K1" s="352"/>
      <c r="L1" s="353"/>
      <c r="M1" s="215" t="s">
        <v>175</v>
      </c>
      <c r="N1" s="353"/>
      <c r="O1" s="352"/>
    </row>
    <row r="2" spans="1:15" ht="45" customHeight="1" thickBot="1">
      <c r="A2" s="884" t="s">
        <v>137</v>
      </c>
      <c r="B2" s="885"/>
      <c r="C2" s="885"/>
      <c r="D2" s="885"/>
      <c r="E2" s="885"/>
      <c r="F2" s="885"/>
      <c r="G2" s="885"/>
      <c r="H2" s="885"/>
      <c r="I2" s="885"/>
      <c r="J2" s="885"/>
      <c r="K2" s="885"/>
      <c r="L2" s="885"/>
      <c r="M2" s="885"/>
      <c r="N2" s="886"/>
    </row>
    <row r="3" spans="1:15" ht="18.75" customHeight="1" thickTop="1">
      <c r="A3" s="882" t="str">
        <f>List!D16</f>
        <v>QA226 Policies and Procedures for Payment of External Examiners</v>
      </c>
      <c r="B3" s="883"/>
      <c r="C3" s="883"/>
      <c r="D3" s="883"/>
      <c r="E3" s="883"/>
      <c r="F3" s="883"/>
      <c r="G3" s="883"/>
      <c r="H3" s="883"/>
      <c r="I3" s="883" t="str">
        <f>List!D17</f>
        <v>QA302 Sustainable Travel Policy</v>
      </c>
      <c r="J3" s="883"/>
      <c r="K3" s="883"/>
      <c r="L3" s="883"/>
      <c r="M3" s="883"/>
      <c r="N3" s="887"/>
    </row>
    <row r="4" spans="1:15" ht="3" customHeight="1">
      <c r="A4" s="882"/>
      <c r="B4" s="883"/>
      <c r="C4" s="883"/>
      <c r="D4" s="883"/>
      <c r="E4" s="883"/>
      <c r="F4" s="883"/>
      <c r="G4" s="883"/>
      <c r="H4" s="883"/>
      <c r="I4" s="883"/>
      <c r="J4" s="883"/>
      <c r="K4" s="883"/>
      <c r="L4" s="883"/>
      <c r="M4" s="883"/>
      <c r="N4" s="887"/>
    </row>
    <row r="5" spans="1:15" s="217" customFormat="1" ht="81" customHeight="1">
      <c r="A5" s="873" t="s">
        <v>624</v>
      </c>
      <c r="B5" s="874"/>
      <c r="C5" s="874"/>
      <c r="D5" s="874"/>
      <c r="E5" s="874"/>
      <c r="F5" s="874"/>
      <c r="G5" s="874"/>
      <c r="H5" s="874"/>
      <c r="I5" s="874"/>
      <c r="J5" s="874"/>
      <c r="K5" s="874"/>
      <c r="L5" s="874"/>
      <c r="M5" s="894" t="s">
        <v>176</v>
      </c>
      <c r="N5" s="895"/>
      <c r="O5" s="216"/>
    </row>
    <row r="6" spans="1:15" ht="33" customHeight="1" thickBot="1">
      <c r="A6" s="867" t="s">
        <v>177</v>
      </c>
      <c r="B6" s="868"/>
      <c r="C6" s="868"/>
      <c r="D6" s="868"/>
      <c r="E6" s="868"/>
      <c r="F6" s="868"/>
      <c r="G6" s="868"/>
      <c r="H6" s="868"/>
      <c r="I6" s="868"/>
      <c r="J6" s="868"/>
      <c r="K6" s="868"/>
      <c r="L6" s="868"/>
      <c r="M6" s="868"/>
      <c r="N6" s="869"/>
    </row>
    <row r="7" spans="1:15" ht="114.75" customHeight="1" thickTop="1">
      <c r="A7" s="873" t="s">
        <v>178</v>
      </c>
      <c r="B7" s="874"/>
      <c r="C7" s="874"/>
      <c r="D7" s="874"/>
      <c r="E7" s="874"/>
      <c r="F7" s="874"/>
      <c r="G7" s="874"/>
      <c r="H7" s="874"/>
      <c r="I7" s="874"/>
      <c r="J7" s="874"/>
      <c r="K7" s="874"/>
      <c r="L7" s="874"/>
      <c r="M7" s="874"/>
      <c r="N7" s="875"/>
    </row>
    <row r="8" spans="1:15" ht="20.25" customHeight="1">
      <c r="A8" s="888" t="s">
        <v>179</v>
      </c>
      <c r="B8" s="889"/>
      <c r="C8" s="889"/>
      <c r="D8" s="889"/>
      <c r="E8" s="889"/>
      <c r="F8" s="889"/>
      <c r="G8" s="889"/>
      <c r="H8" s="889"/>
      <c r="I8" s="889"/>
      <c r="J8" s="889"/>
      <c r="K8" s="889"/>
      <c r="L8" s="889"/>
      <c r="M8" s="889"/>
      <c r="N8" s="890"/>
    </row>
    <row r="9" spans="1:15" ht="24.75" customHeight="1">
      <c r="A9" s="888" t="s">
        <v>180</v>
      </c>
      <c r="B9" s="889"/>
      <c r="C9" s="889"/>
      <c r="D9" s="889"/>
      <c r="E9" s="889"/>
      <c r="F9" s="889"/>
      <c r="G9" s="889"/>
      <c r="H9" s="889"/>
      <c r="I9" s="889"/>
      <c r="J9" s="889"/>
      <c r="K9" s="889"/>
      <c r="L9" s="889"/>
      <c r="M9" s="889"/>
      <c r="N9" s="890"/>
    </row>
    <row r="10" spans="1:15" ht="24" customHeight="1">
      <c r="A10" s="891" t="s">
        <v>181</v>
      </c>
      <c r="B10" s="892"/>
      <c r="C10" s="892"/>
      <c r="D10" s="892"/>
      <c r="E10" s="892"/>
      <c r="F10" s="892"/>
      <c r="G10" s="892"/>
      <c r="H10" s="892"/>
      <c r="I10" s="892"/>
      <c r="J10" s="892"/>
      <c r="K10" s="892"/>
      <c r="L10" s="892"/>
      <c r="M10" s="892"/>
      <c r="N10" s="893"/>
    </row>
    <row r="11" spans="1:15" ht="42" customHeight="1" thickBot="1">
      <c r="A11" s="867" t="s">
        <v>182</v>
      </c>
      <c r="B11" s="868"/>
      <c r="C11" s="868"/>
      <c r="D11" s="868"/>
      <c r="E11" s="868"/>
      <c r="F11" s="868"/>
      <c r="G11" s="868"/>
      <c r="H11" s="868"/>
      <c r="I11" s="868"/>
      <c r="J11" s="868"/>
      <c r="K11" s="868"/>
      <c r="L11" s="868"/>
      <c r="M11" s="868"/>
      <c r="N11" s="869"/>
    </row>
    <row r="12" spans="1:15" s="145" customFormat="1" ht="156.75" customHeight="1" thickTop="1">
      <c r="A12" s="870" t="s">
        <v>183</v>
      </c>
      <c r="B12" s="871"/>
      <c r="C12" s="871"/>
      <c r="D12" s="871"/>
      <c r="E12" s="871"/>
      <c r="F12" s="871"/>
      <c r="G12" s="871"/>
      <c r="H12" s="871"/>
      <c r="I12" s="871"/>
      <c r="J12" s="871"/>
      <c r="K12" s="871"/>
      <c r="L12" s="871"/>
      <c r="M12" s="871"/>
      <c r="N12" s="872"/>
    </row>
    <row r="13" spans="1:15" s="145" customFormat="1" ht="21" customHeight="1">
      <c r="A13" s="888" t="s">
        <v>184</v>
      </c>
      <c r="B13" s="889"/>
      <c r="C13" s="889"/>
      <c r="D13" s="889"/>
      <c r="E13" s="889"/>
      <c r="F13" s="889"/>
      <c r="G13" s="889"/>
      <c r="H13" s="889"/>
      <c r="I13" s="889"/>
      <c r="J13" s="889"/>
      <c r="K13" s="889"/>
      <c r="L13" s="889"/>
      <c r="M13" s="889"/>
      <c r="N13" s="221"/>
      <c r="O13" s="155"/>
    </row>
    <row r="14" spans="1:15" ht="36.75" customHeight="1" thickBot="1">
      <c r="A14" s="867" t="s">
        <v>185</v>
      </c>
      <c r="B14" s="868"/>
      <c r="C14" s="868"/>
      <c r="D14" s="868"/>
      <c r="E14" s="868"/>
      <c r="F14" s="868"/>
      <c r="G14" s="868"/>
      <c r="H14" s="868"/>
      <c r="I14" s="868"/>
      <c r="J14" s="868"/>
      <c r="K14" s="868"/>
      <c r="L14" s="868"/>
      <c r="M14" s="868"/>
      <c r="N14" s="869"/>
    </row>
    <row r="15" spans="1:15" s="220" customFormat="1" ht="159.75" customHeight="1" thickTop="1">
      <c r="A15" s="873" t="s">
        <v>620</v>
      </c>
      <c r="B15" s="874"/>
      <c r="C15" s="874"/>
      <c r="D15" s="874"/>
      <c r="E15" s="458"/>
      <c r="F15" s="865" t="s">
        <v>616</v>
      </c>
      <c r="G15" s="865"/>
      <c r="H15" s="865"/>
      <c r="I15" s="865"/>
      <c r="J15" s="466"/>
      <c r="K15" s="874" t="s">
        <v>615</v>
      </c>
      <c r="L15" s="874"/>
      <c r="M15" s="874"/>
      <c r="N15" s="875"/>
      <c r="O15" s="219"/>
    </row>
    <row r="16" spans="1:15" s="220" customFormat="1" ht="46.5" customHeight="1">
      <c r="A16" s="879" t="s">
        <v>186</v>
      </c>
      <c r="B16" s="880"/>
      <c r="C16" s="880"/>
      <c r="D16" s="880"/>
      <c r="E16" s="880"/>
      <c r="F16" s="880"/>
      <c r="G16" s="880"/>
      <c r="H16" s="880"/>
      <c r="I16" s="880"/>
      <c r="J16" s="880"/>
      <c r="K16" s="880"/>
      <c r="L16" s="880"/>
      <c r="M16" s="880"/>
      <c r="N16" s="881"/>
      <c r="O16" s="219"/>
    </row>
    <row r="17" spans="1:19" ht="47.25" customHeight="1" thickBot="1">
      <c r="A17" s="867" t="s">
        <v>187</v>
      </c>
      <c r="B17" s="868"/>
      <c r="C17" s="868"/>
      <c r="D17" s="868"/>
      <c r="E17" s="868"/>
      <c r="F17" s="868"/>
      <c r="G17" s="868"/>
      <c r="H17" s="868"/>
      <c r="I17" s="868"/>
      <c r="J17" s="868"/>
      <c r="K17" s="868"/>
      <c r="L17" s="868"/>
      <c r="M17" s="868"/>
      <c r="N17" s="869"/>
      <c r="O17" s="192"/>
    </row>
    <row r="18" spans="1:19" ht="363" customHeight="1" thickTop="1">
      <c r="A18" s="873" t="s">
        <v>617</v>
      </c>
      <c r="B18" s="874"/>
      <c r="C18" s="874"/>
      <c r="D18" s="874"/>
      <c r="E18" s="874"/>
      <c r="F18" s="874"/>
      <c r="G18" s="874"/>
      <c r="H18" s="874"/>
      <c r="I18" s="874"/>
      <c r="J18" s="874"/>
      <c r="K18" s="874"/>
      <c r="L18" s="874"/>
      <c r="M18" s="874"/>
      <c r="N18" s="875"/>
    </row>
    <row r="19" spans="1:19" ht="42" customHeight="1" thickBot="1">
      <c r="A19" s="867" t="s">
        <v>188</v>
      </c>
      <c r="B19" s="868"/>
      <c r="C19" s="868"/>
      <c r="D19" s="868"/>
      <c r="E19" s="868"/>
      <c r="F19" s="868"/>
      <c r="G19" s="868"/>
      <c r="H19" s="868"/>
      <c r="I19" s="868"/>
      <c r="J19" s="868"/>
      <c r="K19" s="868"/>
      <c r="L19" s="868"/>
      <c r="M19" s="868"/>
      <c r="N19" s="869"/>
    </row>
    <row r="20" spans="1:19" ht="53.25" customHeight="1" thickTop="1">
      <c r="A20" s="873" t="s">
        <v>189</v>
      </c>
      <c r="B20" s="874"/>
      <c r="C20" s="874"/>
      <c r="D20" s="874"/>
      <c r="E20" s="874"/>
      <c r="F20" s="874"/>
      <c r="G20" s="874"/>
      <c r="H20" s="874"/>
      <c r="I20" s="874"/>
      <c r="J20" s="874"/>
      <c r="K20" s="874"/>
      <c r="L20" s="874"/>
      <c r="M20" s="874"/>
      <c r="N20" s="875"/>
    </row>
    <row r="21" spans="1:19" ht="31.5" customHeight="1">
      <c r="A21" s="873" t="s">
        <v>190</v>
      </c>
      <c r="B21" s="874"/>
      <c r="C21" s="874"/>
      <c r="D21" s="874"/>
      <c r="E21" s="874"/>
      <c r="F21" s="874"/>
      <c r="G21" s="874"/>
      <c r="H21" s="874"/>
      <c r="I21" s="874"/>
      <c r="J21" s="874"/>
      <c r="K21" s="874"/>
      <c r="L21" s="874"/>
      <c r="M21" s="874"/>
      <c r="N21" s="875"/>
    </row>
    <row r="22" spans="1:19" ht="74.25" customHeight="1">
      <c r="A22" s="876" t="s">
        <v>622</v>
      </c>
      <c r="B22" s="877"/>
      <c r="C22" s="877"/>
      <c r="D22" s="877"/>
      <c r="E22" s="877"/>
      <c r="F22" s="877"/>
      <c r="G22" s="877"/>
      <c r="H22" s="877"/>
      <c r="I22" s="877"/>
      <c r="J22" s="877"/>
      <c r="K22" s="877"/>
      <c r="L22" s="877"/>
      <c r="M22" s="877"/>
      <c r="N22" s="878"/>
      <c r="O22" s="156"/>
      <c r="S22" s="144"/>
    </row>
    <row r="23" spans="1:19" ht="28.5" customHeight="1">
      <c r="A23" s="291" t="s">
        <v>191</v>
      </c>
      <c r="B23" s="348"/>
      <c r="C23" s="348"/>
      <c r="D23" s="348"/>
      <c r="E23" s="348"/>
      <c r="F23" s="348"/>
      <c r="G23" s="348"/>
      <c r="H23" s="348"/>
      <c r="I23" s="348"/>
      <c r="J23" s="348"/>
      <c r="K23" s="348"/>
      <c r="L23" s="348"/>
      <c r="M23" s="348"/>
      <c r="N23" s="218"/>
      <c r="O23" s="156"/>
      <c r="S23" s="144"/>
    </row>
    <row r="24" spans="1:19" ht="41.25" customHeight="1" thickBot="1">
      <c r="A24" s="867" t="s">
        <v>192</v>
      </c>
      <c r="B24" s="868"/>
      <c r="C24" s="868"/>
      <c r="D24" s="868"/>
      <c r="E24" s="868"/>
      <c r="F24" s="868"/>
      <c r="G24" s="868"/>
      <c r="H24" s="868"/>
      <c r="I24" s="868"/>
      <c r="J24" s="868"/>
      <c r="K24" s="868"/>
      <c r="L24" s="868"/>
      <c r="M24" s="868"/>
      <c r="N24" s="869"/>
    </row>
    <row r="25" spans="1:19" ht="66" customHeight="1" thickTop="1">
      <c r="A25" s="873" t="s">
        <v>193</v>
      </c>
      <c r="B25" s="874"/>
      <c r="C25" s="874"/>
      <c r="D25" s="874"/>
      <c r="E25" s="874"/>
      <c r="F25" s="874"/>
      <c r="G25" s="874"/>
      <c r="H25" s="874"/>
      <c r="I25" s="874"/>
      <c r="J25" s="874"/>
      <c r="K25" s="874"/>
      <c r="L25" s="862" t="s">
        <v>619</v>
      </c>
      <c r="M25" s="862"/>
      <c r="N25" s="863"/>
    </row>
    <row r="26" spans="1:19" ht="108" customHeight="1">
      <c r="A26" s="864" t="s">
        <v>194</v>
      </c>
      <c r="B26" s="865"/>
      <c r="C26" s="865"/>
      <c r="D26" s="865"/>
      <c r="E26" s="865"/>
      <c r="F26" s="865"/>
      <c r="G26" s="865"/>
      <c r="H26" s="865"/>
      <c r="I26" s="865"/>
      <c r="J26" s="865"/>
      <c r="K26" s="865"/>
      <c r="L26" s="862" t="s">
        <v>618</v>
      </c>
      <c r="M26" s="862"/>
      <c r="N26" s="863"/>
    </row>
    <row r="27" spans="1:19" ht="108.75" customHeight="1">
      <c r="A27" s="864" t="s">
        <v>195</v>
      </c>
      <c r="B27" s="865"/>
      <c r="C27" s="865"/>
      <c r="D27" s="865"/>
      <c r="E27" s="865"/>
      <c r="F27" s="865"/>
      <c r="G27" s="865"/>
      <c r="H27" s="865"/>
      <c r="I27" s="865"/>
      <c r="J27" s="865"/>
      <c r="K27" s="865"/>
      <c r="L27" s="865"/>
      <c r="M27" s="865"/>
      <c r="N27" s="866"/>
    </row>
    <row r="28" spans="1:19" ht="30" customHeight="1">
      <c r="A28" s="896" t="s">
        <v>103</v>
      </c>
      <c r="B28" s="897"/>
      <c r="C28" s="897"/>
      <c r="D28" s="897"/>
      <c r="E28" s="897"/>
      <c r="F28" s="897" t="s">
        <v>89</v>
      </c>
      <c r="G28" s="897"/>
      <c r="H28" s="897"/>
      <c r="I28" s="897"/>
      <c r="J28" s="897"/>
      <c r="K28" s="897"/>
      <c r="L28" s="897"/>
      <c r="M28" s="897"/>
      <c r="N28" s="902"/>
    </row>
    <row r="29" spans="1:19" ht="25.5" customHeight="1">
      <c r="A29" s="898" t="s">
        <v>105</v>
      </c>
      <c r="B29" s="899"/>
      <c r="C29" s="899"/>
      <c r="D29" s="899"/>
      <c r="E29" s="899"/>
      <c r="F29" s="899" t="s">
        <v>623</v>
      </c>
      <c r="G29" s="899"/>
      <c r="H29" s="899"/>
      <c r="I29" s="899"/>
      <c r="J29" s="899"/>
      <c r="K29" s="899"/>
      <c r="L29" s="899"/>
      <c r="M29" s="899"/>
      <c r="N29" s="903"/>
    </row>
    <row r="30" spans="1:19" ht="21" customHeight="1">
      <c r="A30" s="898" t="s">
        <v>106</v>
      </c>
      <c r="B30" s="899"/>
      <c r="C30" s="899"/>
      <c r="D30" s="899"/>
      <c r="E30" s="899"/>
      <c r="F30" s="899" t="s">
        <v>107</v>
      </c>
      <c r="G30" s="899"/>
      <c r="H30" s="899"/>
      <c r="I30" s="899"/>
      <c r="J30" s="899"/>
      <c r="K30" s="899"/>
      <c r="L30" s="899"/>
      <c r="M30" s="899"/>
      <c r="N30" s="903"/>
    </row>
    <row r="31" spans="1:19" ht="24" customHeight="1" thickBot="1">
      <c r="A31" s="900" t="s">
        <v>108</v>
      </c>
      <c r="B31" s="901"/>
      <c r="C31" s="901"/>
      <c r="D31" s="901"/>
      <c r="E31" s="901"/>
      <c r="F31" s="901" t="s">
        <v>585</v>
      </c>
      <c r="G31" s="901"/>
      <c r="H31" s="901"/>
      <c r="I31" s="901"/>
      <c r="J31" s="901"/>
      <c r="K31" s="901"/>
      <c r="L31" s="901"/>
      <c r="M31" s="901"/>
      <c r="N31" s="904"/>
    </row>
  </sheetData>
  <sheetProtection algorithmName="SHA-512" hashValue="CnDXh51YHgv3rL2ynwF/oP3JK1I/doDQ32txQRueCN6e4Zpbk2sivh/0HEBxYxUoMdbjKWe8jUWvU1QJGou5Sg==" saltValue="UZZRc5pBsuViiVavNnJvRg==" spinCount="100000" sheet="1" objects="1" scenarios="1"/>
  <mergeCells count="38">
    <mergeCell ref="A28:E28"/>
    <mergeCell ref="A29:E29"/>
    <mergeCell ref="A30:E30"/>
    <mergeCell ref="A31:E31"/>
    <mergeCell ref="F28:N28"/>
    <mergeCell ref="F29:N29"/>
    <mergeCell ref="F30:N30"/>
    <mergeCell ref="F31:N31"/>
    <mergeCell ref="A3:H4"/>
    <mergeCell ref="A2:N2"/>
    <mergeCell ref="I3:N4"/>
    <mergeCell ref="A9:N9"/>
    <mergeCell ref="A15:D15"/>
    <mergeCell ref="K15:N15"/>
    <mergeCell ref="F15:I15"/>
    <mergeCell ref="A10:N10"/>
    <mergeCell ref="A5:L5"/>
    <mergeCell ref="M5:N5"/>
    <mergeCell ref="A7:N7"/>
    <mergeCell ref="A6:N6"/>
    <mergeCell ref="A8:N8"/>
    <mergeCell ref="A13:M13"/>
    <mergeCell ref="L26:N26"/>
    <mergeCell ref="A27:N27"/>
    <mergeCell ref="A11:N11"/>
    <mergeCell ref="A12:N12"/>
    <mergeCell ref="A24:N24"/>
    <mergeCell ref="A25:K25"/>
    <mergeCell ref="L25:N25"/>
    <mergeCell ref="A19:N19"/>
    <mergeCell ref="A20:N20"/>
    <mergeCell ref="A21:N21"/>
    <mergeCell ref="A22:N22"/>
    <mergeCell ref="A14:N14"/>
    <mergeCell ref="A17:N17"/>
    <mergeCell ref="A18:N18"/>
    <mergeCell ref="A16:N16"/>
    <mergeCell ref="A26:K26"/>
  </mergeCells>
  <hyperlinks>
    <hyperlink ref="A3:G4" r:id="rId1" display="https://www.universityofgalway.ie/exams/staff-invigliators-external/external-examiners/" xr:uid="{FB72E833-4DAC-4E2C-A994-EA6499029B6B}"/>
    <hyperlink ref="I3:M4" r:id="rId2" display="https://www.universityofgalway.ie/financial-accounting/policiesprocedures/" xr:uid="{4B134C25-8CE9-471C-8E1E-5670622BD0E6}"/>
    <hyperlink ref="A8:N8" r:id="rId3" display="Discover Current Subsistence Rates Published by the Department of Public Expenditure &amp; Reform (DEPR) in Ireland" xr:uid="{81AFC66D-661E-46BC-9A07-7B03E72000C5}"/>
    <hyperlink ref="A10" r:id="rId4" display="https://www.universityofgalway.ie/media/financialaccounting/payroll/Checklist-Expenses-Approvers.xlsx" xr:uid="{8CA5D326-CE3D-41D1-BC74-838C53E71AFF}"/>
    <hyperlink ref="A20" r:id="rId5" display="https://www.universityofgalway.ie/media/financialaccounting/financialaccountingoffice/QA302_3_4-_Sustainable-Travel-Policy-18.12.2023.pdf" xr:uid="{EA56497B-EC86-4472-B03B-E3B3011AC2E0}"/>
    <hyperlink ref="L25" r:id="rId6" location=":~:text=this%20information%20required%3F-,Overview,commenced%20on%201%20January%202024." display="Check Revenue’s ERR 2024 subpage (click here)" xr:uid="{E08C81AC-4A48-45C5-B722-24CC9E5C033A}"/>
    <hyperlink ref="L26" r:id="rId7" display="here" xr:uid="{E6E24586-C502-425A-91C8-D3F5DF1591AA}"/>
    <hyperlink ref="M5:N5" r:id="rId8" display="click here" xr:uid="{D4748D91-2BE1-487E-A774-40151619A136}"/>
    <hyperlink ref="A10:N10" r:id="rId9" display="Checklist for Expenses Approvers" xr:uid="{1A148DD3-8BE2-4F70-A2F6-CC79AAF8554C}"/>
    <hyperlink ref="A13" r:id="rId10" xr:uid="{7FC49C8C-7710-4AAD-A9DE-3C66C6252D9D}"/>
    <hyperlink ref="A1" location="'Timesheet - Bileog ama'!A1" tooltip=" 'Timesheet - Bileog ama' tab" display=" 'Timesheet - Bileog ama' tab" xr:uid="{D8388680-4DD2-46C0-82F5-050383728FEE}"/>
    <hyperlink ref="M1" location="Instructions!A1" tooltip=" 'Instructions' tab" display=" 'Instructions' tab" xr:uid="{1786719C-A1CD-4B11-95E7-26415B8BF54A}"/>
    <hyperlink ref="A9:N9" r:id="rId11" display="Official Subsistence Rates by Department of Public Expenditure &amp; Reform (DEPR)" xr:uid="{0860D4ED-8752-498F-85AC-4D17C56E2B68}"/>
    <hyperlink ref="A23" r:id="rId12" xr:uid="{B7E3D2B2-9682-44B9-BB4F-B0607612B577}"/>
    <hyperlink ref="A1:C1" location="'Timesheet - Bileog ama'!A1" display=" 'Timesheet - Bileog ama' tab" xr:uid="{1C7DF5B7-7CB1-496D-BB35-F978B00D58F9}"/>
    <hyperlink ref="L25:N25" r:id="rId13" location=":~:text=this%20information%20required%3F-,Overview,commenced%20on%201%20January%202024." tooltip="Revenue’s ERR 2024 page" display="Revenue’s ERR 2024 page" xr:uid="{0865F2E6-F8BA-455C-8553-BEB14AE9BEF6}"/>
    <hyperlink ref="L26:N26" r:id="rId14" display="Revenue Travel and subsistence" xr:uid="{D696DBA9-B75F-4FD8-81DA-F43CCEC6E26D}"/>
  </hyperlinks>
  <pageMargins left="0.7" right="0.7" top="0.75" bottom="0.75" header="0.3" footer="0.3"/>
  <pageSetup paperSize="9" orientation="portrait" r:id="rId15"/>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5A9A-3384-4EEF-9AE5-35221DE990C4}">
  <sheetPr codeName="Sheet4"/>
  <dimension ref="A1:D37"/>
  <sheetViews>
    <sheetView workbookViewId="0">
      <selection activeCell="A7" sqref="A7:XFD7"/>
    </sheetView>
  </sheetViews>
  <sheetFormatPr defaultRowHeight="15.75"/>
  <cols>
    <col min="2" max="2" width="14.109375" customWidth="1"/>
    <col min="3" max="3" width="13.21875" customWidth="1"/>
    <col min="4" max="4" width="26.5546875" customWidth="1"/>
  </cols>
  <sheetData>
    <row r="1" spans="1:4" ht="16.5">
      <c r="A1" s="136" t="s">
        <v>196</v>
      </c>
      <c r="B1" s="136" t="s">
        <v>197</v>
      </c>
      <c r="C1" s="136" t="s">
        <v>198</v>
      </c>
      <c r="D1" s="136" t="s">
        <v>199</v>
      </c>
    </row>
    <row r="2" spans="1:4" ht="16.5">
      <c r="A2" s="136"/>
      <c r="B2" s="136"/>
      <c r="C2" s="136"/>
      <c r="D2" s="136" t="s">
        <v>7</v>
      </c>
    </row>
    <row r="3" spans="1:4" ht="33">
      <c r="A3" s="137" t="s">
        <v>200</v>
      </c>
      <c r="B3" s="137" t="s">
        <v>201</v>
      </c>
      <c r="C3" s="137" t="s">
        <v>202</v>
      </c>
      <c r="D3" t="str">
        <f>CONCATENATE(A3, " ", B3)</f>
        <v>EUR Euro Member Countries</v>
      </c>
    </row>
    <row r="4" spans="1:4" ht="16.5">
      <c r="A4" s="137" t="s">
        <v>203</v>
      </c>
      <c r="B4" s="137" t="s">
        <v>204</v>
      </c>
      <c r="C4" s="137" t="s">
        <v>205</v>
      </c>
      <c r="D4" t="str">
        <f t="shared" ref="D4" si="0">CONCATENATE(A4, " ", B4)</f>
        <v>GBP United Kingdom</v>
      </c>
    </row>
    <row r="5" spans="1:4" ht="33">
      <c r="A5" s="137" t="s">
        <v>206</v>
      </c>
      <c r="B5" s="137" t="s">
        <v>207</v>
      </c>
      <c r="C5" s="137" t="s">
        <v>208</v>
      </c>
      <c r="D5" t="str">
        <f t="shared" ref="D5" si="1">CONCATENATE(A5, " ", B5)</f>
        <v>USD United States of America</v>
      </c>
    </row>
    <row r="6" spans="1:4" ht="16.5">
      <c r="A6" s="137" t="s">
        <v>209</v>
      </c>
      <c r="B6" s="137" t="s">
        <v>210</v>
      </c>
      <c r="C6" s="137" t="s">
        <v>208</v>
      </c>
      <c r="D6" t="str">
        <f t="shared" ref="D6" si="2">CONCATENATE(A6, " ", B6)</f>
        <v>CAD Canada</v>
      </c>
    </row>
    <row r="7" spans="1:4" ht="16.5">
      <c r="A7" s="137" t="s">
        <v>211</v>
      </c>
      <c r="B7" s="137" t="s">
        <v>212</v>
      </c>
      <c r="C7" s="137" t="s">
        <v>213</v>
      </c>
      <c r="D7" t="str">
        <f t="shared" ref="D7:D37" si="3">CONCATENATE(A7, " ", B7)</f>
        <v>BYR Belarus</v>
      </c>
    </row>
    <row r="8" spans="1:4" ht="33">
      <c r="A8" s="137" t="s">
        <v>214</v>
      </c>
      <c r="B8" s="137" t="s">
        <v>215</v>
      </c>
      <c r="C8" s="137" t="s">
        <v>216</v>
      </c>
      <c r="D8" t="str">
        <f t="shared" si="3"/>
        <v>BAM Bosnia and Herzegovina</v>
      </c>
    </row>
    <row r="9" spans="1:4" ht="16.5">
      <c r="A9" s="137" t="s">
        <v>217</v>
      </c>
      <c r="B9" s="137" t="s">
        <v>218</v>
      </c>
      <c r="C9" s="137" t="s">
        <v>219</v>
      </c>
      <c r="D9" t="str">
        <f t="shared" si="3"/>
        <v>BGN Bulgaria</v>
      </c>
    </row>
    <row r="10" spans="1:4" ht="16.5">
      <c r="A10" s="137" t="s">
        <v>220</v>
      </c>
      <c r="B10" s="137" t="s">
        <v>221</v>
      </c>
      <c r="C10" s="137" t="s">
        <v>222</v>
      </c>
      <c r="D10" t="str">
        <f t="shared" si="3"/>
        <v>HRK Croatia</v>
      </c>
    </row>
    <row r="11" spans="1:4" ht="16.5">
      <c r="A11" s="137" t="s">
        <v>223</v>
      </c>
      <c r="B11" s="137" t="s">
        <v>224</v>
      </c>
      <c r="C11" s="137" t="s">
        <v>225</v>
      </c>
      <c r="D11" t="str">
        <f t="shared" si="3"/>
        <v>CZK Czech Republic</v>
      </c>
    </row>
    <row r="12" spans="1:4" ht="16.5">
      <c r="A12" s="137" t="s">
        <v>226</v>
      </c>
      <c r="B12" s="137" t="s">
        <v>227</v>
      </c>
      <c r="C12" s="137" t="s">
        <v>228</v>
      </c>
      <c r="D12" t="str">
        <f t="shared" si="3"/>
        <v>DKK Denmark</v>
      </c>
    </row>
    <row r="13" spans="1:4" ht="16.5">
      <c r="A13" s="137" t="s">
        <v>229</v>
      </c>
      <c r="B13" s="137" t="s">
        <v>230</v>
      </c>
      <c r="C13" s="137" t="s">
        <v>231</v>
      </c>
      <c r="D13" t="str">
        <f t="shared" si="3"/>
        <v>GHS Ghana</v>
      </c>
    </row>
    <row r="14" spans="1:4" ht="16.5">
      <c r="A14" s="137" t="s">
        <v>232</v>
      </c>
      <c r="B14" s="137" t="s">
        <v>233</v>
      </c>
      <c r="C14" s="137" t="s">
        <v>205</v>
      </c>
      <c r="D14" t="str">
        <f t="shared" si="3"/>
        <v>GIP Gibraltar</v>
      </c>
    </row>
    <row r="15" spans="1:4" ht="66">
      <c r="A15" s="137" t="s">
        <v>234</v>
      </c>
      <c r="B15" s="137" t="s">
        <v>235</v>
      </c>
      <c r="C15" s="137" t="s">
        <v>208</v>
      </c>
      <c r="D15" t="str">
        <f t="shared" si="3"/>
        <v>HKD Hong Kong Special Administrative Region</v>
      </c>
    </row>
    <row r="16" spans="1:4" ht="16.5">
      <c r="A16" s="137" t="s">
        <v>236</v>
      </c>
      <c r="B16" s="137" t="s">
        <v>237</v>
      </c>
      <c r="C16" s="137" t="s">
        <v>238</v>
      </c>
      <c r="D16" t="str">
        <f t="shared" si="3"/>
        <v>HUF Hungary</v>
      </c>
    </row>
    <row r="17" spans="1:4" ht="16.5">
      <c r="A17" s="137" t="s">
        <v>239</v>
      </c>
      <c r="B17" s="137" t="s">
        <v>240</v>
      </c>
      <c r="C17" s="137" t="s">
        <v>241</v>
      </c>
      <c r="D17" t="str">
        <f t="shared" si="3"/>
        <v>ISK Iceland</v>
      </c>
    </row>
    <row r="18" spans="1:4" ht="16.5">
      <c r="A18" s="137" t="s">
        <v>242</v>
      </c>
      <c r="B18" s="137" t="s">
        <v>243</v>
      </c>
      <c r="C18" s="137" t="s">
        <v>244</v>
      </c>
      <c r="D18" t="str">
        <f t="shared" si="3"/>
        <v>INR India</v>
      </c>
    </row>
    <row r="19" spans="1:4" ht="16.5">
      <c r="A19" s="137" t="s">
        <v>245</v>
      </c>
      <c r="B19" s="137" t="s">
        <v>246</v>
      </c>
      <c r="C19" s="137" t="s">
        <v>205</v>
      </c>
      <c r="D19" t="str">
        <f t="shared" si="3"/>
        <v>IMP Isle of Man</v>
      </c>
    </row>
    <row r="20" spans="1:4" ht="16.5">
      <c r="A20" s="137" t="s">
        <v>247</v>
      </c>
      <c r="B20" s="137" t="s">
        <v>248</v>
      </c>
      <c r="C20" s="137" t="s">
        <v>249</v>
      </c>
      <c r="D20" t="str">
        <f t="shared" si="3"/>
        <v>JPY Japan</v>
      </c>
    </row>
    <row r="21" spans="1:4" ht="16.5">
      <c r="A21" s="137" t="s">
        <v>250</v>
      </c>
      <c r="B21" s="137" t="s">
        <v>251</v>
      </c>
      <c r="C21" s="137" t="s">
        <v>252</v>
      </c>
      <c r="D21" t="str">
        <f t="shared" si="3"/>
        <v>KZT Kazakhstan</v>
      </c>
    </row>
    <row r="22" spans="1:4" ht="16.5">
      <c r="A22" s="137" t="s">
        <v>253</v>
      </c>
      <c r="B22" s="137" t="s">
        <v>254</v>
      </c>
      <c r="C22" s="137" t="s">
        <v>255</v>
      </c>
      <c r="D22" t="str">
        <f t="shared" si="3"/>
        <v>KPW Korea (North)</v>
      </c>
    </row>
    <row r="23" spans="1:4" ht="16.5">
      <c r="A23" s="137" t="s">
        <v>256</v>
      </c>
      <c r="B23" s="137" t="s">
        <v>257</v>
      </c>
      <c r="C23" s="137" t="s">
        <v>255</v>
      </c>
      <c r="D23" t="str">
        <f t="shared" si="3"/>
        <v>KRW Korea (South)</v>
      </c>
    </row>
    <row r="24" spans="1:4" ht="16.5">
      <c r="A24" s="137" t="s">
        <v>258</v>
      </c>
      <c r="B24" s="137" t="s">
        <v>259</v>
      </c>
      <c r="C24" s="137" t="s">
        <v>260</v>
      </c>
      <c r="D24" t="str">
        <f t="shared" si="3"/>
        <v>LVL Latvia</v>
      </c>
    </row>
    <row r="25" spans="1:4" ht="16.5">
      <c r="A25" s="137" t="s">
        <v>261</v>
      </c>
      <c r="B25" s="137" t="s">
        <v>262</v>
      </c>
      <c r="C25" s="137" t="s">
        <v>263</v>
      </c>
      <c r="D25" t="str">
        <f t="shared" si="3"/>
        <v>LTL Lithuania</v>
      </c>
    </row>
    <row r="26" spans="1:4" ht="16.5">
      <c r="A26" s="137" t="s">
        <v>264</v>
      </c>
      <c r="B26" s="137" t="s">
        <v>265</v>
      </c>
      <c r="C26" s="137" t="s">
        <v>266</v>
      </c>
      <c r="D26" t="str">
        <f t="shared" si="3"/>
        <v>NOK Norway</v>
      </c>
    </row>
    <row r="27" spans="1:4" ht="16.5">
      <c r="A27" s="137" t="s">
        <v>267</v>
      </c>
      <c r="B27" s="137" t="s">
        <v>268</v>
      </c>
      <c r="C27" s="137" t="s">
        <v>269</v>
      </c>
      <c r="D27" t="str">
        <f t="shared" si="3"/>
        <v>PLN Poland</v>
      </c>
    </row>
    <row r="28" spans="1:4" ht="16.5">
      <c r="A28" s="137" t="s">
        <v>270</v>
      </c>
      <c r="B28" s="137" t="s">
        <v>271</v>
      </c>
      <c r="C28" s="137" t="s">
        <v>272</v>
      </c>
      <c r="D28" t="str">
        <f t="shared" si="3"/>
        <v>QAR Qatar</v>
      </c>
    </row>
    <row r="29" spans="1:4" ht="16.5">
      <c r="A29" s="137" t="s">
        <v>273</v>
      </c>
      <c r="B29" s="137" t="s">
        <v>274</v>
      </c>
      <c r="C29" s="137" t="s">
        <v>275</v>
      </c>
      <c r="D29" t="str">
        <f t="shared" si="3"/>
        <v>RON Romania</v>
      </c>
    </row>
    <row r="30" spans="1:4" ht="16.5">
      <c r="A30" s="137" t="s">
        <v>276</v>
      </c>
      <c r="B30" s="137" t="s">
        <v>277</v>
      </c>
      <c r="C30" s="137" t="s">
        <v>213</v>
      </c>
      <c r="D30" t="str">
        <f t="shared" si="3"/>
        <v>RUB Russia</v>
      </c>
    </row>
    <row r="31" spans="1:4" ht="16.5">
      <c r="A31" s="137" t="s">
        <v>278</v>
      </c>
      <c r="B31" s="137" t="s">
        <v>279</v>
      </c>
      <c r="C31" s="137" t="s">
        <v>280</v>
      </c>
      <c r="D31" t="str">
        <f t="shared" si="3"/>
        <v>SAR Saudi Arabia</v>
      </c>
    </row>
    <row r="32" spans="1:4" ht="16.5">
      <c r="A32" s="137" t="s">
        <v>281</v>
      </c>
      <c r="B32" s="137" t="s">
        <v>282</v>
      </c>
      <c r="C32" s="137" t="s">
        <v>283</v>
      </c>
      <c r="D32" t="str">
        <f t="shared" si="3"/>
        <v>RSD Serbia</v>
      </c>
    </row>
    <row r="33" spans="1:4" ht="16.5">
      <c r="A33" s="137" t="s">
        <v>284</v>
      </c>
      <c r="B33" s="137" t="s">
        <v>285</v>
      </c>
      <c r="C33" s="137" t="s">
        <v>208</v>
      </c>
      <c r="D33" t="str">
        <f t="shared" si="3"/>
        <v>SGD Singapore</v>
      </c>
    </row>
    <row r="34" spans="1:4" ht="16.5">
      <c r="A34" s="137" t="s">
        <v>286</v>
      </c>
      <c r="B34" s="137" t="s">
        <v>287</v>
      </c>
      <c r="C34" s="137" t="s">
        <v>225</v>
      </c>
      <c r="D34" t="str">
        <f t="shared" si="3"/>
        <v>SKK Slovakia</v>
      </c>
    </row>
    <row r="35" spans="1:4" ht="16.5">
      <c r="A35" s="137" t="s">
        <v>288</v>
      </c>
      <c r="B35" s="137" t="s">
        <v>289</v>
      </c>
      <c r="C35" s="137" t="s">
        <v>290</v>
      </c>
      <c r="D35" t="str">
        <f t="shared" si="3"/>
        <v>SEK Sweden</v>
      </c>
    </row>
    <row r="36" spans="1:4" ht="16.5">
      <c r="A36" s="137" t="s">
        <v>291</v>
      </c>
      <c r="B36" s="137" t="s">
        <v>292</v>
      </c>
      <c r="C36" s="137" t="s">
        <v>293</v>
      </c>
      <c r="D36" t="str">
        <f t="shared" si="3"/>
        <v>CHF Switzerland</v>
      </c>
    </row>
    <row r="37" spans="1:4" ht="16.5">
      <c r="A37" s="137" t="s">
        <v>294</v>
      </c>
      <c r="B37" s="137" t="s">
        <v>295</v>
      </c>
      <c r="C37" s="137" t="s">
        <v>296</v>
      </c>
      <c r="D37" t="str">
        <f t="shared" si="3"/>
        <v>UAH Ukraine</v>
      </c>
    </row>
  </sheetData>
  <sortState xmlns:xlrd2="http://schemas.microsoft.com/office/spreadsheetml/2017/richdata2" ref="A7:D37">
    <sortCondition ref="B7:B3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dimension ref="A1:F53"/>
  <sheetViews>
    <sheetView topLeftCell="A15" zoomScale="70" zoomScaleNormal="70" workbookViewId="0">
      <selection activeCell="C33" sqref="C33"/>
    </sheetView>
  </sheetViews>
  <sheetFormatPr defaultRowHeight="15.75"/>
  <cols>
    <col min="1" max="1" width="14.109375" customWidth="1"/>
    <col min="2" max="2" width="72.77734375" bestFit="1" customWidth="1"/>
    <col min="3" max="3" width="47.21875" bestFit="1" customWidth="1"/>
    <col min="4" max="4" width="61.6640625" style="4" bestFit="1" customWidth="1"/>
    <col min="5" max="5" width="55.6640625" bestFit="1" customWidth="1"/>
    <col min="6" max="6" width="29" customWidth="1"/>
  </cols>
  <sheetData>
    <row r="1" spans="1:6" ht="17.25" thickBot="1">
      <c r="A1" t="s">
        <v>297</v>
      </c>
      <c r="B1" s="5" t="str">
        <f>'Timesheet - Bileog ama'!A72</f>
        <v xml:space="preserve">(Q.1) Are you a resident in Republic of Ireland for Tax purposes?* </v>
      </c>
      <c r="D1" s="4" t="s">
        <v>298</v>
      </c>
      <c r="E1" t="s">
        <v>299</v>
      </c>
    </row>
    <row r="2" spans="1:6">
      <c r="B2" t="s">
        <v>7</v>
      </c>
      <c r="D2" s="4">
        <f>IF(OR(B3='Timesheet - Bileog ama'!E72,B4='Timesheet - Bileog ama'!E72),1,0)</f>
        <v>0</v>
      </c>
    </row>
    <row r="3" spans="1:6">
      <c r="A3" t="s">
        <v>300</v>
      </c>
      <c r="B3" t="s">
        <v>301</v>
      </c>
    </row>
    <row r="4" spans="1:6">
      <c r="A4" t="s">
        <v>302</v>
      </c>
      <c r="B4" t="s">
        <v>303</v>
      </c>
    </row>
    <row r="7" spans="1:6" ht="16.5" thickBot="1"/>
    <row r="8" spans="1:6" ht="16.5" thickBot="1">
      <c r="A8" t="s">
        <v>304</v>
      </c>
      <c r="B8" s="2" t="str">
        <f>'Timesheet - Bileog ama'!A75</f>
        <v>(Q.2) Did you travel to Republic of Ireland to perform any work-related duties or tasks?*</v>
      </c>
      <c r="E8" t="s">
        <v>305</v>
      </c>
      <c r="F8" s="19" t="str">
        <f>IF(OR('Timesheet - Bileog ama'!$E$72=Sheet1!$B$2,'Timesheet - Bileog ama'!$E$72=Sheet1!$B$2),$C9,E1)</f>
        <v>Select from dropdown list</v>
      </c>
    </row>
    <row r="9" spans="1:6">
      <c r="B9" t="str">
        <f>IF('Timesheet - Bileog ama'!$E$72=B3,"This question is not applicable",C9)</f>
        <v>Select from dropdown list</v>
      </c>
      <c r="C9" t="s">
        <v>7</v>
      </c>
      <c r="D9" s="4">
        <f>IF(OR(C10='Timesheet - Bileog ama'!E75,C11='Timesheet - Bileog ama'!E75,"This question is not applicable"='Timesheet - Bileog ama'!E75),1,(IF('Timesheet - Bileog ama'!E72=B3,1,0)))</f>
        <v>0</v>
      </c>
      <c r="F9" s="19" t="str">
        <f>IF('Timesheet - Bileog ama'!$E$72=Sheet1!$B$2,$C10,E1)</f>
        <v>Yes (Answer Q.3)</v>
      </c>
    </row>
    <row r="10" spans="1:6">
      <c r="A10" t="s">
        <v>302</v>
      </c>
      <c r="B10" t="str">
        <f>IF('Timesheet - Bileog ama'!$E$72=B3," ",C10)</f>
        <v>Yes (Answer Q.3)</v>
      </c>
      <c r="C10" t="s">
        <v>306</v>
      </c>
      <c r="E10" s="4"/>
      <c r="F10" s="19" t="str">
        <f>IF('Timesheet - Bileog ama'!$E$72=Sheet1!$B$2,$C11,E1)</f>
        <v>No (Skip Q.3 - Go to Step 3)</v>
      </c>
    </row>
    <row r="11" spans="1:6">
      <c r="A11" t="s">
        <v>307</v>
      </c>
      <c r="B11" t="str">
        <f>IF('Timesheet - Bileog ama'!$E$72=B3," ",C11)</f>
        <v>No (Skip Q.3 - Go to Step 3)</v>
      </c>
      <c r="C11" t="s">
        <v>308</v>
      </c>
      <c r="E11" s="4"/>
      <c r="F11" s="19"/>
    </row>
    <row r="12" spans="1:6">
      <c r="E12" s="4"/>
    </row>
    <row r="13" spans="1:6">
      <c r="E13" s="4"/>
    </row>
    <row r="14" spans="1:6" ht="16.5" thickBot="1">
      <c r="E14" s="4"/>
    </row>
    <row r="15" spans="1:6" ht="51.75" customHeight="1" thickBot="1">
      <c r="A15" t="s">
        <v>309</v>
      </c>
      <c r="B15" s="3" t="str">
        <f>'Timesheet - Bileog ama'!A77</f>
        <v>(Q.3) If you're not a tax resident of the Republic of Ireland, do you have an Irish PPS number?*</v>
      </c>
      <c r="E15" s="4"/>
    </row>
    <row r="16" spans="1:6">
      <c r="B16" t="str">
        <f>IF(OR('Timesheet - Bileog ama'!$E$72=B3,'Timesheet - Bileog ama'!$E$75=C11),"This question is not applicable",C9)</f>
        <v>Select from dropdown list</v>
      </c>
      <c r="C16" t="s">
        <v>7</v>
      </c>
      <c r="D16" s="4">
        <f>IF(OR(B16="This question is not applicable",'Timesheet - Bileog ama'!E77=C17,'Timesheet - Bileog ama'!E77=Sheet1!C18),1,0)</f>
        <v>0</v>
      </c>
      <c r="E16" s="4"/>
    </row>
    <row r="17" spans="1:5">
      <c r="A17" t="s">
        <v>302</v>
      </c>
      <c r="B17" t="str">
        <f>IF(OR('Timesheet - Bileog ama'!$E$72=B3,'Timesheet - Bileog ama'!$E$75=C11)," ",C17)</f>
        <v>Yes (Answer Q.4)</v>
      </c>
      <c r="C17" t="s">
        <v>310</v>
      </c>
    </row>
    <row r="18" spans="1:5">
      <c r="A18" t="s">
        <v>302</v>
      </c>
      <c r="B18" t="str">
        <f>IF(OR('Timesheet - Bileog ama'!$E$72=B3,'Timesheet - Bileog ama'!$E$75=C11)," ",C18)</f>
        <v>No (I don't wish to apply for a PPSN - Answer Q.4)</v>
      </c>
      <c r="C18" t="s">
        <v>311</v>
      </c>
    </row>
    <row r="20" spans="1:5" ht="16.5" thickBot="1"/>
    <row r="21" spans="1:5" ht="17.25" thickBot="1">
      <c r="A21" t="s">
        <v>312</v>
      </c>
      <c r="B21" s="1" t="str">
        <f>'Timesheet - Bileog ama'!A80</f>
        <v>(Q.4)  Have you been paid by the University of Galway Payroll Office before?*</v>
      </c>
    </row>
    <row r="22" spans="1:5">
      <c r="B22" t="str">
        <f>IF('Timesheet - Bileog ama'!$E$75=C11,"This question is not applicable",C22)</f>
        <v>Select from dropdown list</v>
      </c>
      <c r="C22" t="s">
        <v>7</v>
      </c>
      <c r="D22" s="4">
        <f>IF(OR(B22="This question is not applicable",'Timesheet - Bileog ama'!E80=C23,'Timesheet - Bileog ama'!E80=Sheet1!C24),1,0)</f>
        <v>0</v>
      </c>
    </row>
    <row r="23" spans="1:5">
      <c r="A23" t="s">
        <v>300</v>
      </c>
      <c r="B23" t="str">
        <f>IF('Timesheet - Bileog ama'!$E$75=C11," ",C23)</f>
        <v>Yes (Answer Q.5 &amp; Q.6)</v>
      </c>
      <c r="C23" t="s">
        <v>313</v>
      </c>
    </row>
    <row r="24" spans="1:5">
      <c r="A24" t="s">
        <v>300</v>
      </c>
      <c r="B24" t="str">
        <f>IF('Timesheet - Bileog ama'!$E$75=C11," ",C24)</f>
        <v>No (Skip Q.5 and go to step 3)</v>
      </c>
      <c r="C24" t="s">
        <v>314</v>
      </c>
    </row>
    <row r="26" spans="1:5" ht="16.5" thickBot="1"/>
    <row r="27" spans="1:5" ht="36.75" customHeight="1" thickBot="1">
      <c r="A27" t="s">
        <v>315</v>
      </c>
      <c r="B27" s="8" t="str">
        <f>'Timesheet - Bileog ama'!A83</f>
        <v>(Q.5) If YES to Q.4, please provide your unique University of Galway payroll ID number. This is essential for Payroll (Timesheet Bureau) payment processing*</v>
      </c>
    </row>
    <row r="28" spans="1:5">
      <c r="A28" t="s">
        <v>300</v>
      </c>
      <c r="D28" s="4">
        <f>IF(AND('Timesheet - Bileog ama'!E80=Sheet1!B23,'Timesheet - Bileog ama'!E83&gt;99),1,IF(OR(B22="This question is not applicable",'Timesheet - Bileog ama'!E80=Sheet1!B24),1,0))</f>
        <v>0</v>
      </c>
    </row>
    <row r="30" spans="1:5" ht="16.5" thickBot="1"/>
    <row r="31" spans="1:5" ht="62.25" thickBot="1">
      <c r="A31" t="s">
        <v>316</v>
      </c>
      <c r="B31" s="1" t="str" cm="1">
        <f t="array" ref="B31:E31">'Timesheet - Bileog ama'!A86:D86</f>
        <v>(Q.6) If you answered YES to question 4 and provided your Payroll ID, please confirm whether your personal details need to be updated since your last payment with Payroll. 
(Step 3 will need to be completed in full if you will be paid by Accounts Payable or if this is your first time being set up by Payroll)</v>
      </c>
      <c r="C31">
        <v>0</v>
      </c>
      <c r="D31" s="4">
        <v>0</v>
      </c>
      <c r="E31">
        <v>0</v>
      </c>
    </row>
    <row r="32" spans="1:5">
      <c r="A32" t="s">
        <v>300</v>
      </c>
      <c r="B32" s="7" t="str">
        <f>IF(OR('Timesheet - Bileog ama'!E75=B11,'Timesheet - Bileog ama'!E80=Sheet1!B24),"This question is not applicable",C32)</f>
        <v>Select from dropdown list</v>
      </c>
      <c r="C32" t="s">
        <v>7</v>
      </c>
      <c r="D32" s="4">
        <v>1</v>
      </c>
    </row>
    <row r="33" spans="2:5">
      <c r="B33" s="7" t="str">
        <f>IF(B32=C32,C33," ")</f>
        <v>Yes - Only enter details that have changed in step 3</v>
      </c>
      <c r="C33" t="s">
        <v>317</v>
      </c>
    </row>
    <row r="34" spans="2:5">
      <c r="B34" s="7" t="str">
        <f>IF(B32=C32,C34," ")</f>
        <v>No - Go to step 4 as no changes to my personal and bank details</v>
      </c>
      <c r="C34" t="s">
        <v>318</v>
      </c>
    </row>
    <row r="35" spans="2:5">
      <c r="D35" s="6">
        <f>D2+D9+D16+D22+D28+D32</f>
        <v>1</v>
      </c>
      <c r="E35" t="s">
        <v>319</v>
      </c>
    </row>
    <row r="37" spans="2:5" ht="50.25" thickBot="1">
      <c r="D37" s="9" t="str">
        <f>IF(AND('Timesheet - Bileog ama'!E75=B11, D35=6), E37, IF(OR('Timesheet - Bileog ama'!E72=B3, 'Timesheet - Bileog ama'!E75=B10, D35=6), E38, E39))</f>
        <v>Please complete step 2 to determine the correct payment process (Accounts Payable or Payroll)</v>
      </c>
      <c r="E37" s="10" t="s">
        <v>320</v>
      </c>
    </row>
    <row r="38" spans="2:5" ht="66.75" thickBot="1">
      <c r="B38" s="1" t="s">
        <v>321</v>
      </c>
      <c r="E38" s="10" t="s">
        <v>322</v>
      </c>
    </row>
    <row r="39" spans="2:5" ht="31.5">
      <c r="B39" t="str">
        <f>IF($D$37=$E$37,"PRSI is not required for accounts payable office, please skip this question",C39)</f>
        <v>Select from dropdown list</v>
      </c>
      <c r="C39" t="s">
        <v>7</v>
      </c>
      <c r="E39" s="10" t="s">
        <v>323</v>
      </c>
    </row>
    <row r="40" spans="2:5">
      <c r="B40" t="str">
        <f>IF($D$37=$E$37," ",C40)</f>
        <v>Class M (If your Irish income is less than 5% of your total worldwide income)</v>
      </c>
      <c r="C40" t="s">
        <v>324</v>
      </c>
    </row>
    <row r="41" spans="2:5">
      <c r="B41" t="str">
        <f>IF($D$37=$E$37," ",C41)</f>
        <v>Class J (If your PRSI Class is D; B; C or H with another public sector employer)</v>
      </c>
      <c r="C41" t="s">
        <v>325</v>
      </c>
    </row>
    <row r="42" spans="2:5">
      <c r="B42" t="str">
        <f>IF($D$37=$E$37," ",C42)</f>
        <v>Class A1 (For all other employees)</v>
      </c>
      <c r="C42" t="s">
        <v>326</v>
      </c>
    </row>
    <row r="51" spans="2:4" ht="48.75" thickBot="1">
      <c r="B51" s="13" t="str">
        <f>IF(AND('Timesheet - Bileog ama'!A89=C51,'Timesheet - Bileog ama'!A295=C51), D51, IF(OR('Timesheet - Bileog ama'!A89=C52, 'Timesheet - Bileog ama'!A295=C52),D52, ""))</f>
        <v/>
      </c>
      <c r="C51" s="10" t="s">
        <v>327</v>
      </c>
      <c r="D51" s="11" t="s">
        <v>328</v>
      </c>
    </row>
    <row r="52" spans="2:4" ht="48">
      <c r="C52" s="10" t="s">
        <v>329</v>
      </c>
      <c r="D52" s="12" t="s">
        <v>330</v>
      </c>
    </row>
    <row r="53" spans="2:4" ht="31.5">
      <c r="C53" s="10" t="s">
        <v>331</v>
      </c>
    </row>
  </sheetData>
  <hyperlinks>
    <hyperlink ref="B15" r:id="rId1" display="If you are not an Irish Tax Resident, do you have an Irish PPS number?" xr:uid="{00000000-0004-0000-0100-000000000000}"/>
    <hyperlink ref="D52" r:id="rId2" display="payroll@nuigalway.ie" xr:uid="{00000000-0004-0000-0100-000001000000}"/>
    <hyperlink ref="D51" r:id="rId3" display="ap@universityofgalway.ie" xr:uid="{00000000-0004-0000-0100-000002000000}"/>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2444-6DD9-44E6-8BB1-57C1A7E356AD}">
  <sheetPr codeName="Sheet5"/>
  <dimension ref="B1:H258"/>
  <sheetViews>
    <sheetView topLeftCell="B1" zoomScaleNormal="100" workbookViewId="0">
      <selection activeCell="B7" sqref="B7"/>
    </sheetView>
  </sheetViews>
  <sheetFormatPr defaultColWidth="7.109375" defaultRowHeight="15.75"/>
  <cols>
    <col min="1" max="1" width="4" style="19" customWidth="1"/>
    <col min="2" max="2" width="74.6640625" style="18" customWidth="1"/>
    <col min="3" max="3" width="25.6640625" style="19" customWidth="1"/>
    <col min="4" max="4" width="61.21875" style="19" customWidth="1"/>
    <col min="5" max="5" width="25.109375" style="18" customWidth="1"/>
    <col min="6" max="6" width="6.44140625" style="19" customWidth="1"/>
    <col min="7" max="16384" width="7.109375" style="19"/>
  </cols>
  <sheetData>
    <row r="1" spans="2:8" ht="135">
      <c r="B1" s="18" t="s">
        <v>332</v>
      </c>
      <c r="C1" s="150" t="s">
        <v>605</v>
      </c>
      <c r="D1" s="150" t="s">
        <v>333</v>
      </c>
      <c r="E1" s="150" t="s">
        <v>606</v>
      </c>
      <c r="F1" s="150" t="s">
        <v>607</v>
      </c>
    </row>
    <row r="2" spans="2:8" ht="40.5">
      <c r="B2" s="18" t="s">
        <v>334</v>
      </c>
      <c r="C2" s="150" t="s">
        <v>335</v>
      </c>
      <c r="D2" s="150" t="s">
        <v>336</v>
      </c>
      <c r="E2" s="20" t="s">
        <v>337</v>
      </c>
      <c r="F2" s="21" t="s">
        <v>338</v>
      </c>
      <c r="G2" s="20" t="s">
        <v>339</v>
      </c>
      <c r="H2" s="149" t="s">
        <v>340</v>
      </c>
    </row>
    <row r="3" spans="2:8" ht="110.25">
      <c r="B3" s="18" t="s">
        <v>341</v>
      </c>
      <c r="C3" s="18"/>
      <c r="D3" s="150" t="s">
        <v>342</v>
      </c>
      <c r="G3" s="18" t="s">
        <v>343</v>
      </c>
      <c r="H3" s="19" t="s">
        <v>344</v>
      </c>
    </row>
    <row r="4" spans="2:8">
      <c r="B4" s="22" t="s">
        <v>345</v>
      </c>
      <c r="C4" s="23" t="s">
        <v>346</v>
      </c>
      <c r="D4" s="23" t="s">
        <v>347</v>
      </c>
    </row>
    <row r="5" spans="2:8">
      <c r="B5" s="24" t="s">
        <v>348</v>
      </c>
      <c r="C5" s="24"/>
      <c r="D5" s="24" t="str">
        <f>IF('Timesheet - Bileog ama'!$D$28=List!$B$3,C5,B5)</f>
        <v>University of Galway</v>
      </c>
    </row>
    <row r="6" spans="2:8">
      <c r="B6" s="24" t="s">
        <v>633</v>
      </c>
      <c r="C6" s="25"/>
      <c r="D6" s="24" t="str">
        <f>IF('Timesheet - Bileog ama'!$D$28=List!$B$3,C6,B6)</f>
        <v>EXTERNAL EXAMINER FORM V6.1</v>
      </c>
    </row>
    <row r="7" spans="2:8" ht="60" customHeight="1">
      <c r="B7" s="24" t="s">
        <v>349</v>
      </c>
      <c r="C7" s="25"/>
      <c r="D7" s="24" t="str">
        <f>IF('Timesheet - Bileog ama'!$D$28=List!$B$3,C7,B7)</f>
        <v xml:space="preserve">Please note that this timesheet must be completed on screen. DO NOT ATTEMPT to email this timesheet until all the relevant lines have been completed as the timesheet will be returned if any information is incorrect or incomplete.		</v>
      </c>
    </row>
    <row r="8" spans="2:8" ht="31.5">
      <c r="B8" s="24" t="s">
        <v>350</v>
      </c>
      <c r="C8" s="25"/>
      <c r="D8" s="24" t="str">
        <f>IF('Timesheet - Bileog ama'!$D$28=List!$B$3,C8,B8)</f>
        <v xml:space="preserve">***REQUEST FOR PAYMENT MUST BE SUBMITTED NO LATER THAN 3 MONTHS OF DATE WORKED***  			</v>
      </c>
    </row>
    <row r="9" spans="2:8" ht="47.25">
      <c r="B9" s="24" t="s">
        <v>351</v>
      </c>
      <c r="C9" s="25"/>
      <c r="D9" s="24" t="str">
        <f>IF('Timesheet - Bileog ama'!$D$28=List!$B$3,C9,B9)</f>
        <v>Payment requests must be submitted within three months of the worked date to ensure timely processing before the end of the academic cycle. Late submissions will only be considered with written justification and sign-off from the College UMT</v>
      </c>
    </row>
    <row r="10" spans="2:8">
      <c r="B10" s="26" t="s">
        <v>352</v>
      </c>
      <c r="C10" s="24"/>
      <c r="D10" s="24" t="str">
        <f>IF('Timesheet - Bileog ama'!$D$28=List!$B$3,C10,B10)</f>
        <v>EXTERNAL EXAMINERS → CLAIMANT</v>
      </c>
    </row>
    <row r="11" spans="2:8" ht="47.25">
      <c r="B11" s="26" t="s">
        <v>353</v>
      </c>
      <c r="C11" s="24"/>
      <c r="D11" s="24" t="str">
        <f>IF('Timesheet - Bileog ama'!$D$28=List!$B$3,C11,B11)</f>
        <v>Complete Steps 1 - 5 and email your timesheet and relevant travel receipts for approval to the External Examiners Office at externalexaminers@universityofgalway.ie</v>
      </c>
    </row>
    <row r="12" spans="2:8">
      <c r="B12" s="26"/>
      <c r="C12" s="24"/>
      <c r="D12" s="24">
        <f>IF('Timesheet - Bileog ama'!$D$28=List!$B$3,C12,B12)</f>
        <v>0</v>
      </c>
    </row>
    <row r="13" spans="2:8" ht="94.5">
      <c r="B13" s="49" t="s">
        <v>614</v>
      </c>
      <c r="C13" s="25"/>
      <c r="D13" s="24" t="str">
        <f>IF('Timesheet - Bileog ama'!$D$28=List!$B$3,C13,B13)</f>
        <v>The approver must email the fully reviewed timesheet form along with accompanying expenses receipts to the Bureau by 5 pm on the 5th of each month, except for December, which has a deadline of November 28th, 2025. If the 5th falls on a weekend, the deadline is the previous Friday at 5 pm to ensure inclusion in the upcoming payroll. Incomplete or inaccurately filled forms may result in exclusion from the scheduled payroll processing.</v>
      </c>
    </row>
    <row r="14" spans="2:8">
      <c r="B14" s="24" t="s">
        <v>354</v>
      </c>
      <c r="C14" s="25"/>
      <c r="D14" s="24" t="str">
        <f>IF('Timesheet - Bileog ama'!$D$28=List!$B$3,C14,B14)</f>
        <v>Policies documents accessible via links below:</v>
      </c>
    </row>
    <row r="15" spans="2:8">
      <c r="B15" s="24" t="s">
        <v>3</v>
      </c>
      <c r="C15" s="25"/>
      <c r="D15" s="24" t="str">
        <f>IF('Timesheet - Bileog ama'!$D$28=List!$B$3,C15,B15)</f>
        <v>QA005 - Role of External Examiners - Taught Programmes</v>
      </c>
    </row>
    <row r="16" spans="2:8">
      <c r="B16" s="24" t="s">
        <v>4</v>
      </c>
      <c r="C16" s="25"/>
      <c r="D16" s="24" t="str">
        <f>IF('Timesheet - Bileog ama'!$D$28=List!$B$3,C16,B16)</f>
        <v>QA226 Policies and Procedures for Payment of External Examiners</v>
      </c>
    </row>
    <row r="17" spans="2:5">
      <c r="B17" s="24" t="s">
        <v>5</v>
      </c>
      <c r="C17" s="25"/>
      <c r="D17" s="24" t="str">
        <f>IF('Timesheet - Bileog ama'!$D$28=List!$B$3,C17,B17)</f>
        <v>QA302 Sustainable Travel Policy</v>
      </c>
    </row>
    <row r="18" spans="2:5" ht="31.5">
      <c r="B18" s="24" t="s">
        <v>355</v>
      </c>
      <c r="C18" s="25"/>
      <c r="D18" s="24" t="str">
        <f>IF('Timesheet - Bileog ama'!$D$28=List!$B$3,C18,B18)</f>
        <v>PAYROLL AND ACCOUNTS PAYABLE PROCESSING OVERVIEW FOR EXTERNAL EXAMINERS</v>
      </c>
    </row>
    <row r="19" spans="2:5">
      <c r="B19" s="24" t="s">
        <v>356</v>
      </c>
      <c r="C19" s="25"/>
      <c r="D19" s="24" t="str">
        <f>IF('Timesheet - Bileog ama'!$D$28=List!$B$3,C19,B19)</f>
        <v>Payroll Office (Timesheets Bureau Team):</v>
      </c>
    </row>
    <row r="20" spans="2:5" ht="228.75" customHeight="1">
      <c r="B20" s="24" t="s">
        <v>357</v>
      </c>
      <c r="C20" s="25"/>
      <c r="D20" s="24" t="str">
        <f>IF('Timesheet - Bileog ama'!$D$28=List!$B$3,C20,B20)</f>
        <v>Responsible for processing claims for External Examiners who:
• Travel to Ireland for work duties, or
• Are Irish tax residents and possess a PPS number.
Payments made to these individuals are subject to taxation, and they are eligible to claim expenses according to QA226 Policies and Procedures for Payment of External Examiners, including QA302 Sustainable Travel Policy.
Please note that the portion of the fee related to duties outside of Ireland is not subject to taxation in Ireland. However, individuals are advised that tax obligations in their home country remain their responsibility.
Furthermore, individuals may be able to offset any taxes deducted on these claims against their overall tax liability in their country of tax residence.</v>
      </c>
    </row>
    <row r="21" spans="2:5" ht="161.25" customHeight="1">
      <c r="B21" s="24" t="s">
        <v>358</v>
      </c>
      <c r="C21" s="25"/>
      <c r="D21" s="24" t="str">
        <f>IF('Timesheet - Bileog ama'!$D$28=List!$B$3,C21,B21)</f>
        <v>Accounts Payable:</v>
      </c>
    </row>
    <row r="22" spans="2:5" ht="141.75">
      <c r="B22" s="24" t="s">
        <v>359</v>
      </c>
      <c r="C22" s="25"/>
      <c r="D22" s="24" t="str">
        <f>IF('Timesheet - Bileog ama'!$D$28=List!$B$3,C22,B22)</f>
        <v>Responsible for processing claims for External Examiners who:
• Did not travel to Ireland for work duties, and
• Are not Irish tax residents.
Payments for these individuals are tax-free, and expenses are not applicable.
It's important to note that payments for these individuals are not taxed in Ireland. However, individuals are responsible for any tax due on these payments in their home country.</v>
      </c>
    </row>
    <row r="23" spans="2:5" s="29" customFormat="1">
      <c r="B23" s="27" t="s">
        <v>13</v>
      </c>
      <c r="C23" s="27"/>
      <c r="D23" s="24" t="str">
        <f>IF('Timesheet - Bileog ama'!$D$28=List!$B$3,C23,B23)</f>
        <v>COMPLETING THE FORM CORRECTLY</v>
      </c>
      <c r="E23" s="28"/>
    </row>
    <row r="24" spans="2:5" ht="63">
      <c r="B24" s="24" t="s">
        <v>360</v>
      </c>
      <c r="C24" s="25"/>
      <c r="D24" s="24" t="str">
        <f>IF('Timesheet - Bileog ama'!$D$28=List!$B$3,C24,B24)</f>
        <v>The form is designed with validations to assist you and ensure that all required details are provided. You can only edit fields that are unlocked (white boxes). Required fields are denoted by an asterisk (*). Please carefully read each question and message, as this will help resolve any issues or queries efficiently.</v>
      </c>
    </row>
    <row r="25" spans="2:5" ht="47.25">
      <c r="B25" s="24" t="s">
        <v>15</v>
      </c>
      <c r="C25" s="24"/>
      <c r="D25" s="24" t="str">
        <f>IF('Timesheet - Bileog ama'!$D$28=List!$B$3,C25,B25)</f>
        <v>No timesheet data should be copied and pasted onto the form, you need to select from dropdown lists where applicable and for all other entries you will need to type in the data required.</v>
      </c>
    </row>
    <row r="26" spans="2:5" ht="31.5">
      <c r="B26" s="24" t="s">
        <v>16</v>
      </c>
      <c r="C26" s="24"/>
      <c r="D26" s="24" t="str">
        <f>IF('Timesheet - Bileog ama'!$D$28=List!$B$3,C26,B26)</f>
        <v>If the timesheet is not completed correctly it will be returned which may result in a delay with payment.</v>
      </c>
    </row>
    <row r="27" spans="2:5" s="32" customFormat="1">
      <c r="B27" s="27" t="s">
        <v>361</v>
      </c>
      <c r="C27" s="30"/>
      <c r="D27" s="24" t="str">
        <f>IF('Timesheet - Bileog ama'!$D$28=List!$B$3,C27,B27)</f>
        <v xml:space="preserve">Useful Link </v>
      </c>
      <c r="E27" s="31"/>
    </row>
    <row r="28" spans="2:5">
      <c r="B28" s="24" t="s">
        <v>148</v>
      </c>
      <c r="C28" s="24"/>
      <c r="D28" s="24" t="str">
        <f>IF('Timesheet - Bileog ama'!$D$28=List!$B$3,C28,B28)</f>
        <v>Click here for "How to know if you are resident for tax purposes"</v>
      </c>
    </row>
    <row r="29" spans="2:5" ht="41.25" customHeight="1">
      <c r="B29" s="24" t="s">
        <v>27</v>
      </c>
      <c r="C29" s="24"/>
      <c r="D29" s="24" t="str">
        <f>IF('Timesheet - Bileog ama'!$D$28=List!$B$3,C29,B29)</f>
        <v>Click here for information about being taxed without a PPSN or for the steps to apply for a PPSN</v>
      </c>
    </row>
    <row r="30" spans="2:5" ht="15" customHeight="1">
      <c r="B30" s="24" t="s">
        <v>150</v>
      </c>
      <c r="C30" s="24"/>
      <c r="D30" s="24" t="str">
        <f>IF('Timesheet - Bileog ama'!$D$28=List!$B$3,C30,B30)</f>
        <v>Guidance for tax residents is outlined on this link</v>
      </c>
    </row>
    <row r="31" spans="2:5">
      <c r="B31" s="24" t="s">
        <v>152</v>
      </c>
      <c r="C31" s="24"/>
      <c r="D31" s="24" t="str">
        <f>IF('Timesheet - Bileog ama'!$D$28=List!$B$3,C31,B31)</f>
        <v>Guidance for non-tax residents is outlined on this link</v>
      </c>
    </row>
    <row r="32" spans="2:5">
      <c r="B32" s="24" t="s">
        <v>362</v>
      </c>
      <c r="C32" s="24"/>
      <c r="D32" s="24" t="str">
        <f>IF('Timesheet - Bileog ama'!$D$28=List!$B$3,C32,B32)</f>
        <v>How to avoid emergency or incorrect tax</v>
      </c>
    </row>
    <row r="33" spans="2:4">
      <c r="B33" s="24" t="s">
        <v>363</v>
      </c>
      <c r="C33" s="24"/>
      <c r="D33" s="24" t="str">
        <f>IF('Timesheet - Bileog ama'!$D$28=List!$B$3,C33,B33)</f>
        <v>Payment Dates</v>
      </c>
    </row>
    <row r="34" spans="2:4">
      <c r="B34" s="24" t="s">
        <v>364</v>
      </c>
      <c r="C34" s="24"/>
      <c r="D34" s="24" t="str">
        <f>IF('Timesheet - Bileog ama'!$D$28=List!$B$3,C34,B34)</f>
        <v>Payroll Deadlines</v>
      </c>
    </row>
    <row r="35" spans="2:4">
      <c r="B35" s="24" t="s">
        <v>365</v>
      </c>
      <c r="C35" s="24"/>
      <c r="D35" s="24" t="str">
        <f>IF('Timesheet - Bileog ama'!$D$28=List!$B$3,C35,B35)</f>
        <v>Online Payslips</v>
      </c>
    </row>
    <row r="36" spans="2:4">
      <c r="B36" s="24" t="s">
        <v>5</v>
      </c>
      <c r="C36" s="24"/>
      <c r="D36" s="24" t="str">
        <f>IF('Timesheet - Bileog ama'!$D$28=List!$B$3,C36,B36)</f>
        <v>QA302 Sustainable Travel Policy</v>
      </c>
    </row>
    <row r="37" spans="2:4">
      <c r="B37" s="24" t="s">
        <v>366</v>
      </c>
      <c r="C37" s="33"/>
      <c r="D37" s="24" t="str">
        <f>IF('Timesheet - Bileog ama'!$D$28=List!$B$3,C37,B37)</f>
        <v>Useful Link to Information Solutions and Services (ISS) Website</v>
      </c>
    </row>
    <row r="38" spans="2:4">
      <c r="B38" s="24" t="s">
        <v>367</v>
      </c>
      <c r="C38" s="33"/>
      <c r="D38" s="24" t="str">
        <f>IF('Timesheet - Bileog ama'!$D$28=List!$B$3,C38,B38)</f>
        <v>Activate your Campus Account</v>
      </c>
    </row>
    <row r="39" spans="2:4" ht="31.5">
      <c r="B39" s="63" t="s">
        <v>368</v>
      </c>
      <c r="C39" s="63"/>
      <c r="D39" s="24" t="str">
        <f>IF('Timesheet - Bileog ama'!$D$28=List!$B$3,C39,B39)</f>
        <v>Step 2: External Examiner, please answer below questions to determine the correct payment process</v>
      </c>
    </row>
    <row r="40" spans="2:4">
      <c r="B40" s="35" t="s">
        <v>369</v>
      </c>
      <c r="C40" s="35"/>
      <c r="D40" s="24" t="str">
        <f>IF('Timesheet - Bileog ama'!$D$28=List!$B$3,C40,B40)</f>
        <v>Questions to determine the correct payment process for your claim</v>
      </c>
    </row>
    <row r="41" spans="2:4">
      <c r="B41" s="35" t="s">
        <v>370</v>
      </c>
      <c r="C41" s="36"/>
      <c r="D41" s="24" t="str">
        <f>IF('Timesheet - Bileog ama'!$D$28=List!$B$3,C41,B41)</f>
        <v>Select the relevant answer for the questions in this section</v>
      </c>
    </row>
    <row r="42" spans="2:4" ht="31.5">
      <c r="B42" s="37" t="s">
        <v>299</v>
      </c>
      <c r="C42" s="38"/>
      <c r="D42" s="24" t="str">
        <f>IF('Timesheet - Bileog ama'!$D$28=List!$B$3,C42,B42)</f>
        <v>Error:*** See previous question as this form may not be applicable, please do not go any further***</v>
      </c>
    </row>
    <row r="43" spans="2:4" ht="28.5" customHeight="1">
      <c r="B43" s="64" t="s">
        <v>371</v>
      </c>
      <c r="C43" s="64"/>
      <c r="D43" s="24" t="str">
        <f>IF('Timesheet - Bileog ama'!$D$28=List!$B$3,C43,B43)</f>
        <v xml:space="preserve">(Q.1) Are you a resident in Republic of Ireland for Tax purposes?* </v>
      </c>
    </row>
    <row r="44" spans="2:4" ht="67.5" customHeight="1">
      <c r="B44" s="39" t="s">
        <v>372</v>
      </c>
      <c r="C44" s="39"/>
      <c r="D44" s="24" t="str">
        <f>IF('Timesheet - Bileog ama'!$D$28=List!$B$3,C44,B44)</f>
        <v>To determine tax residency in Ireland, consider whether you've spent 183 days or more in a tax year in Ireland or 280 days or more over the current tax year and the previous one combined. If you're present for 30 days or less in a tax year, you're not considered a tax resident in Ireland.</v>
      </c>
    </row>
    <row r="45" spans="2:4">
      <c r="B45" s="24" t="s">
        <v>7</v>
      </c>
      <c r="C45" s="24"/>
      <c r="D45" s="24" t="str">
        <f>IF('Timesheet - Bileog ama'!$D$28=List!$B$3,C45,B45)</f>
        <v>Select from dropdown list</v>
      </c>
    </row>
    <row r="46" spans="2:4">
      <c r="B46" s="40" t="s">
        <v>301</v>
      </c>
      <c r="C46" s="24"/>
      <c r="D46" s="24" t="str">
        <f>IF('Timesheet - Bileog ama'!$D$28=List!$B$3,C46,B46)</f>
        <v>Yes (Skip Q.2 &amp; Q.3 and Answer Q.4)</v>
      </c>
    </row>
    <row r="47" spans="2:4">
      <c r="B47" s="40" t="s">
        <v>303</v>
      </c>
      <c r="C47" s="24"/>
      <c r="D47" s="24" t="str">
        <f>IF('Timesheet - Bileog ama'!$D$28=List!$B$3,C47,B47)</f>
        <v>No (Answer Q.2)</v>
      </c>
    </row>
    <row r="48" spans="2:4" ht="31.5">
      <c r="B48" s="64" t="s">
        <v>373</v>
      </c>
      <c r="C48" s="64"/>
      <c r="D48" s="24" t="str">
        <f>IF('Timesheet - Bileog ama'!$D$28=List!$B$3,C48,B48)</f>
        <v>(Q.2) Did you travel to Republic of Ireland to perform any work-related duties or tasks?*</v>
      </c>
    </row>
    <row r="49" spans="2:5">
      <c r="B49" s="24" t="s">
        <v>7</v>
      </c>
      <c r="C49" s="24"/>
      <c r="D49" s="24" t="str">
        <f>IF('Timesheet - Bileog ama'!$D$28=List!$B$3,C49,B49)</f>
        <v>Select from dropdown list</v>
      </c>
      <c r="E49" s="19" t="str">
        <f>IF('Timesheet - Bileog ama'!$E$72=List!$D$46, IF('Timesheet - Bileog ama'!$E$73="Complete", D48, D49), IF('Timesheet - Bileog ama'!$E$72=List!$D$47, D49, D42))</f>
        <v>Error:*** See previous question as this form may not be applicable, please do not go any further***</v>
      </c>
    </row>
    <row r="50" spans="2:5">
      <c r="B50" s="40" t="s">
        <v>306</v>
      </c>
      <c r="C50" s="24"/>
      <c r="D50" s="24" t="str">
        <f>IF('Timesheet - Bileog ama'!$D$28=List!$B$3,C50,B50)</f>
        <v>Yes (Answer Q.3)</v>
      </c>
      <c r="E50" s="19" t="str">
        <f>IF('Timesheet - Bileog ama'!$E$72=List!$D$46, IF('Timesheet - Bileog ama'!$E$73="Complete", D49, D50), IF('Timesheet - Bileog ama'!$E$72=List!$D$47, D50, D42))</f>
        <v>Error:*** See previous question as this form may not be applicable, please do not go any further***</v>
      </c>
    </row>
    <row r="51" spans="2:5">
      <c r="B51" s="40" t="s">
        <v>374</v>
      </c>
      <c r="C51" s="24"/>
      <c r="D51" s="24" t="str">
        <f>IF('Timesheet - Bileog ama'!$D$28=List!$B$3,C51,B51)</f>
        <v>No (Skip Q.3 to Q.5 - Go to Step 3)</v>
      </c>
      <c r="E51" s="19" t="str">
        <f>IF('Timesheet - Bileog ama'!$E$72=List!$D$46, IF('Timesheet - Bileog ama'!$E$73="Complete", D50, D51), IF('Timesheet - Bileog ama'!$E$72=List!$D$47, D51, D42))</f>
        <v>Error:*** See previous question as this form may not be applicable, please do not go any further***</v>
      </c>
    </row>
    <row r="52" spans="2:5" ht="31.5">
      <c r="B52" s="64" t="s">
        <v>375</v>
      </c>
      <c r="C52" s="64"/>
      <c r="D52" s="24" t="str">
        <f>IF('Timesheet - Bileog ama'!$D$28=List!$B$3,C52,B52)</f>
        <v>(Q.3) If you're not a tax resident of the Republic of Ireland, do you have an Irish PPS number?*</v>
      </c>
      <c r="E52" s="19"/>
    </row>
    <row r="53" spans="2:5">
      <c r="B53" s="24" t="s">
        <v>7</v>
      </c>
      <c r="C53" s="24"/>
      <c r="D53" s="24" t="str">
        <f>IF('Timesheet - Bileog ama'!$D$28=List!$B$3,C53,B53)</f>
        <v>Select from dropdown list</v>
      </c>
    </row>
    <row r="54" spans="2:5">
      <c r="B54" t="s">
        <v>310</v>
      </c>
      <c r="C54" s="24"/>
      <c r="D54" s="24" t="str">
        <f>IF('Timesheet - Bileog ama'!$D$28=List!$B$3,C54,B54)</f>
        <v>Yes (Answer Q.4)</v>
      </c>
    </row>
    <row r="55" spans="2:5">
      <c r="B55" t="s">
        <v>311</v>
      </c>
      <c r="C55" s="24"/>
      <c r="D55" s="24" t="str">
        <f>IF('Timesheet - Bileog ama'!$D$28=List!$B$3,C55,B55)</f>
        <v>No (I don't wish to apply for a PPSN - Answer Q.4)</v>
      </c>
    </row>
    <row r="56" spans="2:5">
      <c r="B56" s="64" t="s">
        <v>376</v>
      </c>
      <c r="C56" s="152"/>
      <c r="D56" s="24" t="str">
        <f>IF('Timesheet - Bileog ama'!$D$28=List!$B$3,C56,B56)</f>
        <v>(Q.4)  Have you been paid by the University of Galway Payroll Office before?*</v>
      </c>
    </row>
    <row r="57" spans="2:5">
      <c r="B57" s="24" t="s">
        <v>7</v>
      </c>
      <c r="C57" s="24"/>
      <c r="D57" s="24" t="str">
        <f>IF('Timesheet - Bileog ama'!$D$28=List!$B$3,C57,B57)</f>
        <v>Select from dropdown list</v>
      </c>
    </row>
    <row r="58" spans="2:5">
      <c r="B58" t="s">
        <v>377</v>
      </c>
      <c r="C58" s="25"/>
      <c r="D58" s="24" t="str">
        <f>IF('Timesheet - Bileog ama'!$D$28=List!$B$3,C58,B58)</f>
        <v>Yes (Answer Q.5)</v>
      </c>
    </row>
    <row r="59" spans="2:5">
      <c r="B59" t="s">
        <v>314</v>
      </c>
      <c r="C59" s="24"/>
      <c r="D59" s="24" t="str">
        <f>IF('Timesheet - Bileog ama'!$D$28=List!$B$3,C59,B59)</f>
        <v>No (Skip Q.5 and go to step 3)</v>
      </c>
    </row>
    <row r="60" spans="2:5" ht="36.75" customHeight="1">
      <c r="B60" s="10" t="s">
        <v>378</v>
      </c>
      <c r="C60" s="24"/>
      <c r="D60" s="24" t="str">
        <f>IF('Timesheet - Bileog ama'!$D$28=List!$B$3,C60,B60)</f>
        <v>Note: Up until Q2 of 2022, the institution now known as the University of Galway was referred to as the National University of Ireland Galway (NUIG)</v>
      </c>
    </row>
    <row r="61" spans="2:5" ht="31.5">
      <c r="B61" s="64" t="s">
        <v>379</v>
      </c>
      <c r="C61" s="152"/>
      <c r="D61" s="24" t="str">
        <f>IF('Timesheet - Bileog ama'!$D$28=List!$B$3,C61,B61)</f>
        <v>(Q.5) If YES to Q.4, please provide your unique University of Galway payroll ID number. This is essential for Payroll (Timesheet Bureau) payment processing*</v>
      </c>
    </row>
    <row r="62" spans="2:5" ht="31.5">
      <c r="B62" s="24" t="s">
        <v>380</v>
      </c>
      <c r="C62" s="24"/>
      <c r="D62" s="24" t="str">
        <f>IF('Timesheet - Bileog ama'!$D$28=List!$B$3,C62,B62)</f>
        <v>Your six-digit payroll number can be found on bank transfers, or in communications from the HR team at casualsetups@universityofgalway.ie.</v>
      </c>
    </row>
    <row r="63" spans="2:5" ht="47.25">
      <c r="B63" s="64" t="s">
        <v>381</v>
      </c>
      <c r="C63" s="152"/>
      <c r="D63" s="24" t="str">
        <f>IF('Timesheet - Bileog ama'!$D$28=List!$B$3,C63,B63)</f>
        <v xml:space="preserve">(Q.6) Please confirm if any of your personal details have changed since your last payment. This includes but is not limited to changes in address, contact information, or banking details*	</v>
      </c>
    </row>
    <row r="64" spans="2:5" ht="31.5">
      <c r="B64" s="39" t="s">
        <v>382</v>
      </c>
      <c r="C64" s="41"/>
      <c r="D64" s="24" t="str">
        <f>IF('Timesheet - Bileog ama'!$D$28=List!$B$3,C64,B64)</f>
        <v>If your payment is to be handled by either the Accounts Payable or Payroll Office, please ensure that Step 3 is fully completed</v>
      </c>
    </row>
    <row r="65" spans="2:4">
      <c r="B65" s="24" t="s">
        <v>7</v>
      </c>
      <c r="C65" s="24"/>
      <c r="D65" s="24" t="str">
        <f>IF('Timesheet - Bileog ama'!$D$28=List!$B$3,C65,B65)</f>
        <v>Select from dropdown list</v>
      </c>
    </row>
    <row r="66" spans="2:4">
      <c r="B66" s="24" t="s">
        <v>317</v>
      </c>
      <c r="C66" s="24"/>
      <c r="D66" s="24" t="str">
        <f>IF('Timesheet - Bileog ama'!$D$28=List!$B$3,C66,B66)</f>
        <v>Yes - Only enter details that have changed in step 3</v>
      </c>
    </row>
    <row r="67" spans="2:4">
      <c r="B67" s="24" t="s">
        <v>318</v>
      </c>
      <c r="C67" s="24"/>
      <c r="D67" s="24" t="str">
        <f>IF('Timesheet - Bileog ama'!$D$28=List!$B$3,C67,B67)</f>
        <v>No - Go to step 4 as no changes to my personal and bank details</v>
      </c>
    </row>
    <row r="68" spans="2:4">
      <c r="B68" s="24"/>
      <c r="C68" s="24"/>
      <c r="D68" s="24">
        <f>IF('Timesheet - Bileog ama'!$D$28=List!$B$3,C68,B68)</f>
        <v>0</v>
      </c>
    </row>
    <row r="69" spans="2:4" ht="31.5">
      <c r="B69" s="42" t="s">
        <v>331</v>
      </c>
      <c r="C69" s="24"/>
      <c r="D69" s="24" t="str">
        <f>IF('Timesheet - Bileog ama'!$D$28=List!$B$3,C69,B69)</f>
        <v>Please complete step 1 to determine the correct payment process (Accounts Payable or Payroll)</v>
      </c>
    </row>
    <row r="70" spans="2:4" ht="47.25">
      <c r="B70" s="24" t="s">
        <v>383</v>
      </c>
      <c r="C70" s="24"/>
      <c r="D70" s="24" t="str">
        <f>IF('Timesheet - Bileog ama'!$D$28=List!$B$3,C70,B70)</f>
        <v>Please proceed to the next step and ensure the details entered on this form are accurate to avoid any delay with your payment. This request will be paid by Accounts Payable Office</v>
      </c>
    </row>
    <row r="71" spans="2:4" ht="47.25">
      <c r="B71" s="24" t="s">
        <v>384</v>
      </c>
      <c r="C71" s="24"/>
      <c r="D71" s="24" t="str">
        <f>IF('Timesheet - Bileog ama'!$D$28=List!$B$3,C71,B71)</f>
        <v>Please proceed to the next step and ensure the details entered on this form are accurate to avoid any delay with your payment. This request will be paid by Payroll Office</v>
      </c>
    </row>
    <row r="72" spans="2:4" ht="31.5">
      <c r="B72" s="24" t="s">
        <v>331</v>
      </c>
      <c r="C72" s="24"/>
      <c r="D72" s="24" t="str">
        <f>IF('Timesheet - Bileog ama'!$D$28=List!$B$3,C72,B72)</f>
        <v>Please complete step 1 to determine the correct payment process (Accounts Payable or Payroll)</v>
      </c>
    </row>
    <row r="73" spans="2:4">
      <c r="B73" s="24"/>
      <c r="C73" s="24"/>
      <c r="D73" s="24">
        <f>IF('Timesheet - Bileog ama'!$D$28=List!$B$3,C73,B73)</f>
        <v>0</v>
      </c>
    </row>
    <row r="74" spans="2:4" ht="31.5">
      <c r="B74" s="34" t="s">
        <v>385</v>
      </c>
      <c r="C74" s="34"/>
      <c r="D74" s="24" t="str">
        <f>IF('Timesheet - Bileog ama'!$D$28=List!$B$3,C74,B74)</f>
        <v>Step 3: External Examiner, please enter accurate personal and banking information below</v>
      </c>
    </row>
    <row r="75" spans="2:4" ht="31.5">
      <c r="B75" s="35" t="s">
        <v>386</v>
      </c>
      <c r="C75" s="35"/>
      <c r="D75" s="24" t="str">
        <f>IF('Timesheet - Bileog ama'!$D$28=List!$B$3,C75,B75)</f>
        <v>All fields must be completed where applicable before submission.  Incomplete forms will be returned which will delay payment.</v>
      </c>
    </row>
    <row r="76" spans="2:4" ht="47.25">
      <c r="B76" s="24" t="s">
        <v>387</v>
      </c>
      <c r="C76" s="24"/>
      <c r="D76" s="24" t="str">
        <f>IF('Timesheet - Bileog ama'!$D$28=List!$B$3,C76,B76)</f>
        <v>If you're receiving payment via Accounts Payable or if this is your first setup by the University of Galway HR department, please complete step 3 in its entirety. 
Step 3 includes submitting all required information for payment processing.</v>
      </c>
    </row>
    <row r="77" spans="2:4">
      <c r="B77" s="24"/>
      <c r="C77" s="24"/>
      <c r="D77" s="24">
        <f>IF('Timesheet - Bileog ama'!$D$28=List!$B$3,C77,B77)</f>
        <v>0</v>
      </c>
    </row>
    <row r="78" spans="2:4">
      <c r="B78" s="43" t="s">
        <v>388</v>
      </c>
      <c r="C78" s="43"/>
      <c r="D78" s="24" t="str">
        <f>IF('Timesheet - Bileog ama'!$D$28=List!$B$3,C78,B78)</f>
        <v>For HR Use Only</v>
      </c>
    </row>
    <row r="79" spans="2:4">
      <c r="B79" s="61" t="s">
        <v>389</v>
      </c>
      <c r="C79" s="62"/>
      <c r="D79" s="24" t="str">
        <f>IF('Timesheet - Bileog ama'!$D$28=List!$B$3,C79,B79)</f>
        <v>Post Number</v>
      </c>
    </row>
    <row r="80" spans="2:4">
      <c r="B80" s="61">
        <v>206389</v>
      </c>
      <c r="C80" s="62"/>
      <c r="D80" s="24">
        <f>IF('Timesheet - Bileog ama'!$D$28=List!$B$3,C80,B80)</f>
        <v>206389</v>
      </c>
    </row>
    <row r="81" spans="2:4">
      <c r="B81" s="61" t="s">
        <v>390</v>
      </c>
      <c r="C81" s="62"/>
      <c r="D81" s="24" t="str">
        <f>IF('Timesheet - Bileog ama'!$D$28=List!$B$3,C81,B81)</f>
        <v>Category Type</v>
      </c>
    </row>
    <row r="82" spans="2:4">
      <c r="B82" s="61">
        <v>216</v>
      </c>
      <c r="C82" s="62"/>
      <c r="D82" s="24">
        <f>IF('Timesheet - Bileog ama'!$D$28=List!$B$3,C82,B82)</f>
        <v>216</v>
      </c>
    </row>
    <row r="83" spans="2:4">
      <c r="B83" s="43" t="s">
        <v>391</v>
      </c>
      <c r="C83" s="44"/>
      <c r="D83" s="24" t="str">
        <f>IF('Timesheet - Bileog ama'!$D$28=List!$B$3,C83,B83)</f>
        <v>Personal Details*</v>
      </c>
    </row>
    <row r="84" spans="2:4">
      <c r="B84" s="24" t="s">
        <v>392</v>
      </c>
      <c r="C84" s="25"/>
      <c r="D84" s="24" t="str">
        <f>IF('Timesheet - Bileog ama'!$D$28=List!$B$3,C84,B84)</f>
        <v>Forename</v>
      </c>
    </row>
    <row r="85" spans="2:4">
      <c r="B85" s="24" t="s">
        <v>393</v>
      </c>
      <c r="C85" s="25"/>
      <c r="D85" s="24" t="str">
        <f>IF('Timesheet - Bileog ama'!$D$28=List!$B$3,C85,B85)</f>
        <v>Surname*</v>
      </c>
    </row>
    <row r="86" spans="2:4">
      <c r="B86" s="24" t="s">
        <v>394</v>
      </c>
      <c r="C86" s="25"/>
      <c r="D86" s="24" t="str">
        <f>IF('Timesheet - Bileog ama'!$D$28=List!$B$3,C86,B86)</f>
        <v>Date of Birth*</v>
      </c>
    </row>
    <row r="87" spans="2:4">
      <c r="B87" s="24" t="s">
        <v>395</v>
      </c>
      <c r="C87" s="25"/>
      <c r="D87" s="24" t="str">
        <f>IF('Timesheet - Bileog ama'!$D$28=List!$B$3,C87,B87)</f>
        <v>Gender*</v>
      </c>
    </row>
    <row r="88" spans="2:4">
      <c r="B88" s="24" t="s">
        <v>396</v>
      </c>
      <c r="C88" s="25"/>
      <c r="D88" s="24" t="str">
        <f>IF('Timesheet - Bileog ama'!$D$28=List!$B$3,C88,B88)</f>
        <v>Nationality*</v>
      </c>
    </row>
    <row r="89" spans="2:4">
      <c r="B89" s="24" t="s">
        <v>397</v>
      </c>
      <c r="C89" s="25"/>
      <c r="D89" s="24" t="str">
        <f>IF('Timesheet - Bileog ama'!$D$28=List!$B$3,C89,B89)</f>
        <v>Home Address Line 1*</v>
      </c>
    </row>
    <row r="90" spans="2:4">
      <c r="B90" s="24" t="s">
        <v>398</v>
      </c>
      <c r="C90" s="25"/>
      <c r="D90" s="24" t="str">
        <f>IF('Timesheet - Bileog ama'!$D$28=List!$B$3,C90,B90)</f>
        <v>Home Address Line 2*</v>
      </c>
    </row>
    <row r="91" spans="2:4">
      <c r="B91" s="24" t="s">
        <v>399</v>
      </c>
      <c r="C91" s="25"/>
      <c r="D91" s="24" t="str">
        <f>IF('Timesheet - Bileog ama'!$D$28=List!$B$3,C91,B91)</f>
        <v>City*</v>
      </c>
    </row>
    <row r="92" spans="2:4">
      <c r="B92" s="24" t="s">
        <v>400</v>
      </c>
      <c r="C92" s="25"/>
      <c r="D92" s="24" t="str">
        <f>IF('Timesheet - Bileog ama'!$D$28=List!$B$3,C92,B92)</f>
        <v>Eircode / Post Code*</v>
      </c>
    </row>
    <row r="93" spans="2:4">
      <c r="B93" s="24" t="s">
        <v>401</v>
      </c>
      <c r="C93" s="25"/>
      <c r="D93" s="24" t="str">
        <f>IF('Timesheet - Bileog ama'!$D$28=List!$B$3,C93,B93)</f>
        <v>Country*</v>
      </c>
    </row>
    <row r="94" spans="2:4">
      <c r="B94" s="24" t="s">
        <v>402</v>
      </c>
      <c r="C94" s="25"/>
      <c r="D94" s="24" t="str">
        <f>IF('Timesheet - Bileog ama'!$D$28=List!$B$3,C94,B94)</f>
        <v>Phone Number*</v>
      </c>
    </row>
    <row r="95" spans="2:4">
      <c r="B95" s="24" t="s">
        <v>596</v>
      </c>
      <c r="C95" s="25"/>
      <c r="D95" s="24" t="str">
        <f>IF('Timesheet - Bileog ama'!$D$28=List!$B$3,C95,B95)</f>
        <v>Personal Email Address*</v>
      </c>
    </row>
    <row r="96" spans="2:4">
      <c r="B96" s="24" t="s">
        <v>395</v>
      </c>
      <c r="C96" s="25"/>
      <c r="D96" s="24" t="str">
        <f>IF('Timesheet - Bileog ama'!$D$28=List!$B$3,C96,B96)</f>
        <v>Gender*</v>
      </c>
    </row>
    <row r="97" spans="2:4">
      <c r="B97" s="24" t="s">
        <v>7</v>
      </c>
      <c r="C97" s="25"/>
      <c r="D97" s="24" t="str">
        <f>IF('Timesheet - Bileog ama'!$D$28=List!$B$3,C97,B97)</f>
        <v>Select from dropdown list</v>
      </c>
    </row>
    <row r="98" spans="2:4">
      <c r="B98" s="24" t="s">
        <v>403</v>
      </c>
      <c r="C98" s="25"/>
      <c r="D98" s="24" t="str">
        <f>IF('Timesheet - Bileog ama'!$D$28=List!$B$3,C98,B98)</f>
        <v>Male</v>
      </c>
    </row>
    <row r="99" spans="2:4">
      <c r="B99" s="24" t="s">
        <v>404</v>
      </c>
      <c r="C99" s="25"/>
      <c r="D99" s="24" t="str">
        <f>IF('Timesheet - Bileog ama'!$D$28=List!$B$3,C99,B99)</f>
        <v>Female</v>
      </c>
    </row>
    <row r="100" spans="2:4">
      <c r="B100" s="24" t="s">
        <v>405</v>
      </c>
      <c r="C100" s="25"/>
      <c r="D100" s="24" t="str">
        <f>IF('Timesheet - Bileog ama'!$D$28=List!$B$3,C100,B100)</f>
        <v>Prefer not to say</v>
      </c>
    </row>
    <row r="101" spans="2:4">
      <c r="B101" s="43" t="s">
        <v>406</v>
      </c>
      <c r="C101" s="44"/>
      <c r="D101" s="24" t="str">
        <f>IF('Timesheet - Bileog ama'!$D$28=List!$B$3,C101,B101)</f>
        <v>Irish Tax details*</v>
      </c>
    </row>
    <row r="102" spans="2:4">
      <c r="B102" s="43" t="s">
        <v>407</v>
      </c>
      <c r="C102" s="44"/>
      <c r="D102" s="24" t="str">
        <f>IF('Timesheet - Bileog ama'!$D$28=List!$B$3,C102,B102)</f>
        <v>Compulsory when process by Payroll Office (Timesheets Bureau team)</v>
      </c>
    </row>
    <row r="103" spans="2:4">
      <c r="B103" s="24" t="s">
        <v>408</v>
      </c>
      <c r="C103" s="25"/>
      <c r="D103" s="24" t="str">
        <f>IF('Timesheet - Bileog ama'!$D$28=List!$B$3,C103,B103)</f>
        <v>PPS Number*</v>
      </c>
    </row>
    <row r="104" spans="2:4" ht="31.5">
      <c r="B104" s="24" t="s">
        <v>27</v>
      </c>
      <c r="C104" s="25"/>
      <c r="D104" s="24" t="str">
        <f>IF('Timesheet - Bileog ama'!$D$28=List!$B$3,C104,B104)</f>
        <v>Click here for information about being taxed without a PPSN or for the steps to apply for a PPSN</v>
      </c>
    </row>
    <row r="105" spans="2:4">
      <c r="B105" s="24" t="s">
        <v>409</v>
      </c>
      <c r="C105" s="25"/>
      <c r="D105" s="24" t="str">
        <f>IF('Timesheet - Bileog ama'!$D$28=List!$B$3,C105,B105)</f>
        <v>PRSI Class*</v>
      </c>
    </row>
    <row r="106" spans="2:4">
      <c r="B106" s="24" t="s">
        <v>410</v>
      </c>
      <c r="C106" s="25"/>
      <c r="D106" s="24" t="str">
        <f>IF('Timesheet - Bileog ama'!$D$28=List!$B$3,C106,B106)</f>
        <v>The different classes of Pay-Related Social Insurance (PRSI)</v>
      </c>
    </row>
    <row r="107" spans="2:4">
      <c r="B107" s="43" t="s">
        <v>411</v>
      </c>
      <c r="C107" s="44"/>
      <c r="D107" s="24" t="str">
        <f>IF('Timesheet - Bileog ama'!$D$28=List!$B$3,C107,B107)</f>
        <v>Bank Details*</v>
      </c>
    </row>
    <row r="108" spans="2:4">
      <c r="B108" s="24" t="s">
        <v>412</v>
      </c>
      <c r="C108" s="25"/>
      <c r="D108" s="24" t="str">
        <f>IF('Timesheet - Bileog ama'!$D$28=List!$B$3,C108,B108)</f>
        <v>Name of Account Holder*</v>
      </c>
    </row>
    <row r="109" spans="2:4" ht="31.5">
      <c r="B109" s="45" t="s">
        <v>413</v>
      </c>
      <c r="C109" s="46"/>
      <c r="D109" s="24" t="str">
        <f>IF('Timesheet - Bileog ama'!$D$28=List!$B$3,C109,B109)</f>
        <v>Note: The name of the Account Holder must match the name of the external examiner as listed under the Personal Details section.</v>
      </c>
    </row>
    <row r="110" spans="2:4">
      <c r="B110" s="47" t="s">
        <v>414</v>
      </c>
      <c r="C110" s="48"/>
      <c r="D110" s="24" t="str">
        <f>IF('Timesheet - Bileog ama'!$D$28=List!$B$3,C110,B110)</f>
        <v>SEPA Payment Transfers: Ireland/ UK / EU</v>
      </c>
    </row>
    <row r="111" spans="2:4">
      <c r="B111" s="24" t="s">
        <v>415</v>
      </c>
      <c r="C111" s="25"/>
      <c r="D111" s="24" t="str">
        <f>IF('Timesheet - Bileog ama'!$D$28=List!$B$3,C111,B111)</f>
        <v>Bank Name*</v>
      </c>
    </row>
    <row r="112" spans="2:4">
      <c r="B112" s="24" t="s">
        <v>416</v>
      </c>
      <c r="C112" s="25"/>
      <c r="D112" s="24" t="str">
        <f>IF('Timesheet - Bileog ama'!$D$28=List!$B$3,C112,B112)</f>
        <v>Bank Address line 1*</v>
      </c>
    </row>
    <row r="113" spans="2:4">
      <c r="B113" s="24" t="s">
        <v>417</v>
      </c>
      <c r="C113" s="25"/>
      <c r="D113" s="24" t="str">
        <f>IF('Timesheet - Bileog ama'!$D$28=List!$B$3,C113,B113)</f>
        <v>Bank Address line 2*</v>
      </c>
    </row>
    <row r="114" spans="2:4">
      <c r="B114" s="24" t="s">
        <v>418</v>
      </c>
      <c r="C114" s="25"/>
      <c r="D114" s="24" t="str">
        <f>IF('Timesheet - Bileog ama'!$D$28=List!$B$3,C114,B114)</f>
        <v>Bank City*</v>
      </c>
    </row>
    <row r="115" spans="2:4">
      <c r="B115" s="24" t="s">
        <v>419</v>
      </c>
      <c r="C115" s="25"/>
      <c r="D115" s="24" t="str">
        <f>IF('Timesheet - Bileog ama'!$D$28=List!$B$3,C115,B115)</f>
        <v>IBAN*</v>
      </c>
    </row>
    <row r="116" spans="2:4">
      <c r="B116" s="24" t="s">
        <v>420</v>
      </c>
      <c r="C116" s="25"/>
      <c r="D116" s="24" t="str">
        <f>IF('Timesheet - Bileog ama'!$D$28=List!$B$3,C116,B116)</f>
        <v>Bank Swift/BIC*</v>
      </c>
    </row>
    <row r="117" spans="2:4">
      <c r="B117" s="24"/>
      <c r="C117" s="25"/>
      <c r="D117" s="24">
        <f>IF('Timesheet - Bileog ama'!$D$28=List!$B$3,C117,B117)</f>
        <v>0</v>
      </c>
    </row>
    <row r="118" spans="2:4">
      <c r="B118" s="47" t="s">
        <v>421</v>
      </c>
      <c r="C118" s="48"/>
      <c r="D118" s="24" t="str">
        <f>IF('Timesheet - Bileog ama'!$D$28=List!$B$3,C118,B118)</f>
        <v>SEPA Payment Transfers:UK</v>
      </c>
    </row>
    <row r="119" spans="2:4">
      <c r="B119" s="24" t="s">
        <v>592</v>
      </c>
      <c r="C119" s="25"/>
      <c r="D119" s="24" t="str">
        <f>IF('Timesheet - Bileog ama'!$D$28=List!$B$3,C119,B119)</f>
        <v>Bank Account No.</v>
      </c>
    </row>
    <row r="120" spans="2:4">
      <c r="B120" s="24" t="s">
        <v>593</v>
      </c>
      <c r="C120" s="25"/>
      <c r="D120" s="24" t="str">
        <f>IF('Timesheet - Bileog ama'!$D$28=List!$B$3,C120,B120)</f>
        <v>Bank Sort Code No.</v>
      </c>
    </row>
    <row r="121" spans="2:4">
      <c r="B121" s="24"/>
      <c r="C121" s="25"/>
      <c r="D121" s="24">
        <f>IF('Timesheet - Bileog ama'!$D$28=List!$B$3,C121,B121)</f>
        <v>0</v>
      </c>
    </row>
    <row r="122" spans="2:4">
      <c r="B122" s="47" t="s">
        <v>590</v>
      </c>
      <c r="C122" s="48"/>
      <c r="D122" s="24" t="str">
        <f>IF('Timesheet - Bileog ama'!$D$28=List!$B$3,C122,B122)</f>
        <v>For all other worldwide payments (Outside EU &amp; UK)</v>
      </c>
    </row>
    <row r="123" spans="2:4">
      <c r="B123" s="24" t="s">
        <v>423</v>
      </c>
      <c r="C123" s="25"/>
      <c r="D123" s="24" t="str">
        <f>IF('Timesheet - Bileog ama'!$D$28=List!$B$3,C123,B123)</f>
        <v>I Confirm Bank Accepts International Transfers*</v>
      </c>
    </row>
    <row r="124" spans="2:4">
      <c r="B124" s="24" t="s">
        <v>7</v>
      </c>
      <c r="C124" s="25"/>
      <c r="D124" s="24" t="str">
        <f>IF('Timesheet - Bileog ama'!$D$28=List!$B$3,C124,B124)</f>
        <v>Select from dropdown list</v>
      </c>
    </row>
    <row r="125" spans="2:4">
      <c r="B125" s="24" t="s">
        <v>424</v>
      </c>
      <c r="C125" s="25"/>
      <c r="D125" s="24" t="str">
        <f>IF('Timesheet - Bileog ama'!$D$28=List!$B$3,C125,B125)</f>
        <v>Yes</v>
      </c>
    </row>
    <row r="126" spans="2:4">
      <c r="B126" s="24" t="s">
        <v>425</v>
      </c>
      <c r="C126" s="25"/>
      <c r="D126" s="24" t="str">
        <f>IF('Timesheet - Bileog ama'!$D$28=List!$B$3,C126,B126)</f>
        <v>No</v>
      </c>
    </row>
    <row r="127" spans="2:4">
      <c r="B127" s="24" t="s">
        <v>422</v>
      </c>
      <c r="C127" s="25"/>
      <c r="D127" s="24" t="str">
        <f>IF('Timesheet - Bileog ama'!$D$28=List!$B$3,C127,B127)</f>
        <v>Bank Account No.*</v>
      </c>
    </row>
    <row r="128" spans="2:4">
      <c r="B128" s="24" t="s">
        <v>426</v>
      </c>
      <c r="C128" s="25"/>
      <c r="D128" s="24" t="str">
        <f>IF('Timesheet - Bileog ama'!$D$28=List!$B$3,C128,B128)</f>
        <v>Bank Routing Number*</v>
      </c>
    </row>
    <row r="129" spans="2:4">
      <c r="B129" s="24" t="s">
        <v>420</v>
      </c>
      <c r="C129" s="25"/>
      <c r="D129" s="24" t="str">
        <f>IF('Timesheet - Bileog ama'!$D$28=List!$B$3,C129,B129)</f>
        <v>Bank Swift/BIC*</v>
      </c>
    </row>
    <row r="130" spans="2:4">
      <c r="B130" s="24"/>
      <c r="C130" s="25"/>
      <c r="D130" s="24">
        <f>IF('Timesheet - Bileog ama'!$D$28=List!$B$3,C130,B130)</f>
        <v>0</v>
      </c>
    </row>
    <row r="131" spans="2:4" ht="31.5">
      <c r="B131" s="24" t="s">
        <v>427</v>
      </c>
      <c r="C131" s="25"/>
      <c r="D131" s="24" t="str">
        <f>IF('Timesheet - Bileog ama'!$D$28=List!$B$3,C131,B131)</f>
        <v>If it's Accounts Payable then they can process payments to non SEPA bank accounts, however Payroll can only pay to SEPA/Revolut bank details.</v>
      </c>
    </row>
    <row r="132" spans="2:4">
      <c r="B132" s="24"/>
      <c r="C132" s="25"/>
      <c r="D132" s="24">
        <f>IF('Timesheet - Bileog ama'!$D$28=List!$B$3,C132,B132)</f>
        <v>0</v>
      </c>
    </row>
    <row r="133" spans="2:4">
      <c r="B133" s="49" t="s">
        <v>428</v>
      </c>
      <c r="C133" s="25"/>
      <c r="D133" s="24" t="str">
        <f>IF('Timesheet - Bileog ama'!$D$28=List!$B$3,C133,B133)</f>
        <v>The differences between non-SEPA and SEPA transfers</v>
      </c>
    </row>
    <row r="134" spans="2:4">
      <c r="B134" s="49" t="s">
        <v>429</v>
      </c>
      <c r="C134" s="50"/>
      <c r="D134" s="24" t="str">
        <f>IF('Timesheet - Bileog ama'!$D$28=List!$B$3,C134,B134)</f>
        <v>SEPA Transfers:</v>
      </c>
    </row>
    <row r="135" spans="2:4">
      <c r="B135" s="24" t="s">
        <v>430</v>
      </c>
      <c r="C135" s="50"/>
      <c r="D135" s="24" t="str">
        <f>IF('Timesheet - Bileog ama'!$D$28=List!$B$3,C135,B135)</f>
        <v>Processed within 24 hours.</v>
      </c>
    </row>
    <row r="136" spans="2:4">
      <c r="B136" s="24" t="s">
        <v>431</v>
      </c>
      <c r="C136" s="50"/>
      <c r="D136" s="24" t="str">
        <f>IF('Timesheet - Bileog ama'!$D$28=List!$B$3,C136,B136)</f>
        <v>Typically free of charge.</v>
      </c>
    </row>
    <row r="137" spans="2:4" ht="31.5">
      <c r="B137" s="24" t="s">
        <v>432</v>
      </c>
      <c r="C137" s="50"/>
      <c r="D137" s="24" t="str">
        <f>IF('Timesheet - Bileog ama'!$D$28=List!$B$3,C137,B137)</f>
        <v>Covers EU countries and select others like Iceland, Switzerland, Norway, and Monaco.</v>
      </c>
    </row>
    <row r="138" spans="2:4">
      <c r="B138" s="49" t="s">
        <v>433</v>
      </c>
      <c r="C138" s="50"/>
      <c r="D138" s="24" t="str">
        <f>IF('Timesheet - Bileog ama'!$D$28=List!$B$3,C138,B138)</f>
        <v>Non-SEPA Transfers:</v>
      </c>
    </row>
    <row r="139" spans="2:4">
      <c r="B139" s="24" t="s">
        <v>434</v>
      </c>
      <c r="C139" s="50"/>
      <c r="D139" s="24" t="str">
        <f>IF('Timesheet - Bileog ama'!$D$28=List!$B$3,C139,B139)</f>
        <v>Take longer, around 1-5 working days.</v>
      </c>
    </row>
    <row r="140" spans="2:4">
      <c r="B140" s="24" t="s">
        <v>435</v>
      </c>
      <c r="C140" s="50"/>
      <c r="D140" s="24" t="str">
        <f>IF('Timesheet - Bileog ama'!$D$28=List!$B$3,C140,B140)</f>
        <v>Incur fees, which vary based on bank, payment method, and destination.</v>
      </c>
    </row>
    <row r="141" spans="2:4" ht="31.5">
      <c r="B141" s="24" t="s">
        <v>436</v>
      </c>
      <c r="C141" s="50"/>
      <c r="D141" s="24" t="str">
        <f>IF('Timesheet - Bileog ama'!$D$28=List!$B$3,C141,B141)</f>
        <v>Include cross-border transfers to countries outside the SEPA zone, often requiring intermediary banks.</v>
      </c>
    </row>
    <row r="142" spans="2:4">
      <c r="D142" s="24">
        <f>IF('Timesheet - Bileog ama'!$D$28=List!$B$3,C142,B142)</f>
        <v>0</v>
      </c>
    </row>
    <row r="143" spans="2:4">
      <c r="B143" s="24"/>
      <c r="C143" s="25"/>
      <c r="D143" s="24">
        <f>IF('Timesheet - Bileog ama'!$D$28=List!$B$3,C143,B143)</f>
        <v>0</v>
      </c>
    </row>
    <row r="144" spans="2:4" ht="31.5">
      <c r="B144" s="34" t="s">
        <v>437</v>
      </c>
      <c r="C144" s="52"/>
      <c r="D144" s="24" t="str">
        <f>IF('Timesheet - Bileog ama'!$D$28=List!$B$3,C144,B144)</f>
        <v>Step 1: External Examiner, please provide the details required by the External Examiner Office below</v>
      </c>
    </row>
    <row r="145" spans="2:6">
      <c r="B145" s="24" t="s">
        <v>438</v>
      </c>
      <c r="C145" s="25"/>
      <c r="D145" s="24" t="str">
        <f>IF('Timesheet - Bileog ama'!$D$28=List!$B$3,C145,B145)</f>
        <v>Home University Name*</v>
      </c>
    </row>
    <row r="146" spans="2:6" s="18" customFormat="1" ht="31.5">
      <c r="B146" s="24" t="s">
        <v>439</v>
      </c>
      <c r="C146" s="25"/>
      <c r="D146" s="24" t="str">
        <f>IF('Timesheet - Bileog ama'!$D$28=List!$B$3,C146,B146)</f>
        <v>Name of School and Contact Person within the University of Galway (Chair, Supervisor, Program Director  and or  school admin)*</v>
      </c>
      <c r="F146" s="19"/>
    </row>
    <row r="147" spans="2:6" s="18" customFormat="1">
      <c r="B147" s="24" t="s">
        <v>440</v>
      </c>
      <c r="C147" s="25"/>
      <c r="D147" s="24" t="str">
        <f>IF('Timesheet - Bileog ama'!$D$28=List!$B$3,C147,B147)</f>
        <v>Registered Email Address (Home University)*</v>
      </c>
      <c r="F147" s="19"/>
    </row>
    <row r="148" spans="2:6" s="18" customFormat="1" ht="31.5">
      <c r="B148" s="24" t="s">
        <v>441</v>
      </c>
      <c r="C148" s="25"/>
      <c r="D148" s="24" t="str">
        <f>IF('Timesheet - Bileog ama'!$D$28=List!$B$3,C148,B148)</f>
        <v>Please provide any relevant details pertaining to the work undertaken, including but not limited to Program/Subject/Student IDs/Names*</v>
      </c>
      <c r="F148" s="19"/>
    </row>
    <row r="149" spans="2:6" s="18" customFormat="1">
      <c r="B149" s="24" t="s">
        <v>442</v>
      </c>
      <c r="C149" s="25"/>
      <c r="D149" s="24" t="str">
        <f>IF('Timesheet - Bileog ama'!$D$28=List!$B$3,C149,B149)</f>
        <v>No. of days examining outside Ireland:*</v>
      </c>
      <c r="F149" s="19"/>
    </row>
    <row r="150" spans="2:6" s="18" customFormat="1">
      <c r="B150" s="24" t="s">
        <v>443</v>
      </c>
      <c r="C150" s="25"/>
      <c r="D150" s="24" t="str">
        <f>IF('Timesheet - Bileog ama'!$D$28=List!$B$3,C150,B150)</f>
        <v>No. of days examining in Ireland:*</v>
      </c>
      <c r="F150" s="19"/>
    </row>
    <row r="151" spans="2:6" s="18" customFormat="1">
      <c r="B151" s="24" t="s">
        <v>444</v>
      </c>
      <c r="C151" s="25"/>
      <c r="D151" s="24" t="str">
        <f>IF('Timesheet - Bileog ama'!$D$28=List!$B$3,C151,B151)</f>
        <v>No. of dissertations examined:*</v>
      </c>
      <c r="F151" s="19"/>
    </row>
    <row r="152" spans="2:6" s="18" customFormat="1">
      <c r="B152" s="47" t="s">
        <v>445</v>
      </c>
      <c r="C152" s="48"/>
      <c r="D152" s="47" t="str">
        <f>IF('Timesheet - Bileog ama'!$D$28=List!$B$3,C152,B152)</f>
        <v>Quality Programm Review: Have you submitted the Quality Report?</v>
      </c>
      <c r="F152" s="19"/>
    </row>
    <row r="153" spans="2:6" s="18" customFormat="1">
      <c r="B153" s="24" t="s">
        <v>7</v>
      </c>
      <c r="C153" s="25"/>
      <c r="D153" s="24" t="str">
        <f>IF('Timesheet - Bileog ama'!$D$28=List!$B$3,C153,B153)</f>
        <v>Select from dropdown list</v>
      </c>
      <c r="F153" s="19"/>
    </row>
    <row r="154" spans="2:6" s="18" customFormat="1">
      <c r="B154" s="24" t="s">
        <v>446</v>
      </c>
      <c r="C154" s="25"/>
      <c r="D154" s="24" t="str">
        <f>IF('Timesheet - Bileog ama'!$D$28=List!$B$3,C154,B154)</f>
        <v xml:space="preserve">Yes </v>
      </c>
      <c r="F154" s="19"/>
    </row>
    <row r="155" spans="2:6" s="18" customFormat="1">
      <c r="B155" s="24" t="s">
        <v>447</v>
      </c>
      <c r="C155" s="25"/>
      <c r="D155" s="24" t="str">
        <f>IF('Timesheet - Bileog ama'!$D$28=List!$B$3,C155,B155)</f>
        <v xml:space="preserve">No </v>
      </c>
      <c r="F155" s="19"/>
    </row>
    <row r="156" spans="2:6" s="18" customFormat="1">
      <c r="B156" s="24" t="s">
        <v>448</v>
      </c>
      <c r="C156" s="25"/>
      <c r="D156" s="24" t="str">
        <f>IF('Timesheet - Bileog ama'!$D$28=List!$B$3,C156,B156)</f>
        <v>Other</v>
      </c>
      <c r="F156" s="19"/>
    </row>
    <row r="157" spans="2:6" s="18" customFormat="1" ht="31.5">
      <c r="B157" s="24" t="s">
        <v>449</v>
      </c>
      <c r="C157" s="25"/>
      <c r="D157" s="24" t="str">
        <f>IF('Timesheet - Bileog ama'!$D$28=List!$B$3,C157,B157)</f>
        <v>NOTE: Please be advised that payment processing is subject to the submission of quality reports to qualityoffice@universityofgalway.ie</v>
      </c>
      <c r="F157" s="19"/>
    </row>
    <row r="158" spans="2:6" s="18" customFormat="1">
      <c r="B158" s="24" t="s">
        <v>450</v>
      </c>
      <c r="C158" s="25"/>
      <c r="D158" s="24" t="str">
        <f>IF('Timesheet - Bileog ama'!$D$28=List!$B$3,C158,B158)</f>
        <v>Date of Quality Report Submission*</v>
      </c>
      <c r="F158" s="19"/>
    </row>
    <row r="159" spans="2:6" s="18" customFormat="1">
      <c r="B159" s="24" t="s">
        <v>23</v>
      </c>
      <c r="C159" s="25"/>
      <c r="D159" s="24" t="str">
        <f>IF('Timesheet - Bileog ama'!$D$28=List!$B$3,C159,B159)</f>
        <v>Date Format DD/MM/YYYY</v>
      </c>
      <c r="F159" s="19"/>
    </row>
    <row r="160" spans="2:6" s="18" customFormat="1" ht="31.5">
      <c r="B160" s="47" t="s">
        <v>451</v>
      </c>
      <c r="C160" s="48"/>
      <c r="D160" s="47" t="str">
        <f>IF('Timesheet - Bileog ama'!$D$28=List!$B$3,C160,B160)</f>
        <v>I confirm that I have read and understand QA226 Policies and Procedures for Payment of External Examiners and QA302 Sustainable Travel Policy*</v>
      </c>
      <c r="F160" s="19"/>
    </row>
    <row r="161" spans="2:6" s="18" customFormat="1">
      <c r="B161" s="51" t="s">
        <v>7</v>
      </c>
      <c r="C161" s="25"/>
      <c r="D161" s="24" t="str">
        <f>IF('Timesheet - Bileog ama'!$D$28=List!$B$3,C161,B161)</f>
        <v>Select from dropdown list</v>
      </c>
      <c r="F161" s="19"/>
    </row>
    <row r="162" spans="2:6" s="18" customFormat="1">
      <c r="B162" s="51" t="s">
        <v>446</v>
      </c>
      <c r="C162" s="25"/>
      <c r="D162" s="24" t="str">
        <f>IF('Timesheet - Bileog ama'!$D$28=List!$B$3,C162,B162)</f>
        <v xml:space="preserve">Yes </v>
      </c>
      <c r="F162" s="19"/>
    </row>
    <row r="163" spans="2:6" s="18" customFormat="1">
      <c r="B163" s="51" t="s">
        <v>447</v>
      </c>
      <c r="C163" s="25"/>
      <c r="D163" s="24" t="str">
        <f>IF('Timesheet - Bileog ama'!$D$28=List!$B$3,C163,B163)</f>
        <v xml:space="preserve">No </v>
      </c>
      <c r="F163" s="19"/>
    </row>
    <row r="164" spans="2:6" s="18" customFormat="1" ht="47.25">
      <c r="B164" s="47" t="s">
        <v>452</v>
      </c>
      <c r="C164" s="48"/>
      <c r="D164" s="47" t="str">
        <f>IF('Timesheet - Bileog ama'!$D$28=List!$B$3,C164,B164)</f>
        <v>I acknowledge that I have reviewed and comprehended the University of Galway QA302 Sustainable Travel Policy, and I affirm compliance with its guidelines regarding expense reporting*</v>
      </c>
      <c r="F164" s="19"/>
    </row>
    <row r="165" spans="2:6" s="18" customFormat="1">
      <c r="B165" s="51" t="s">
        <v>7</v>
      </c>
      <c r="C165" s="25"/>
      <c r="D165" s="24" t="str">
        <f>IF('Timesheet - Bileog ama'!$D$28=List!$B$3,C165,B165)</f>
        <v>Select from dropdown list</v>
      </c>
      <c r="F165" s="19"/>
    </row>
    <row r="166" spans="2:6" s="18" customFormat="1">
      <c r="B166" s="51" t="s">
        <v>446</v>
      </c>
      <c r="C166" s="25"/>
      <c r="D166" s="24" t="str">
        <f>IF('Timesheet - Bileog ama'!$D$28=List!$B$3,C166,B166)</f>
        <v xml:space="preserve">Yes </v>
      </c>
      <c r="F166" s="19"/>
    </row>
    <row r="167" spans="2:6" s="18" customFormat="1">
      <c r="B167" s="51" t="s">
        <v>447</v>
      </c>
      <c r="C167" s="25"/>
      <c r="D167" s="24" t="str">
        <f>IF('Timesheet - Bileog ama'!$D$28=List!$B$3,C167,B167)</f>
        <v xml:space="preserve">No </v>
      </c>
      <c r="F167" s="19"/>
    </row>
    <row r="168" spans="2:6" s="18" customFormat="1">
      <c r="B168" s="51" t="s">
        <v>453</v>
      </c>
      <c r="C168" s="25"/>
      <c r="D168" s="24" t="str">
        <f>IF('Timesheet - Bileog ama'!$D$28=List!$B$3,C168,B168)</f>
        <v>N/A no travel expenses incurred. Please proceed to Step 6</v>
      </c>
      <c r="F168" s="19"/>
    </row>
    <row r="169" spans="2:6" s="18" customFormat="1">
      <c r="B169" s="47" t="s">
        <v>454</v>
      </c>
      <c r="C169" s="48"/>
      <c r="D169" s="47" t="str">
        <f>IF('Timesheet - Bileog ama'!$D$28=List!$B$3,C169,B169)</f>
        <v>Please select the claim’s academic year*</v>
      </c>
      <c r="F169" s="19"/>
    </row>
    <row r="170" spans="2:6" s="18" customFormat="1">
      <c r="B170" s="51" t="s">
        <v>7</v>
      </c>
      <c r="C170" s="25"/>
      <c r="D170" s="24" t="str">
        <f>IF('Timesheet - Bileog ama'!$D$28=List!$B$3,C170,B170)</f>
        <v>Select from dropdown list</v>
      </c>
      <c r="F170" s="19"/>
    </row>
    <row r="171" spans="2:6" s="18" customFormat="1">
      <c r="B171" s="51" t="s">
        <v>455</v>
      </c>
      <c r="C171" s="25"/>
      <c r="D171" s="24" t="str">
        <f>IF('Timesheet - Bileog ama'!$D$28=List!$B$3,C171,B171)</f>
        <v>2024 - 2025</v>
      </c>
      <c r="F171" s="19"/>
    </row>
    <row r="172" spans="2:6" s="18" customFormat="1">
      <c r="B172" s="51" t="s">
        <v>456</v>
      </c>
      <c r="C172" s="25"/>
      <c r="D172" s="24" t="str">
        <f>IF('Timesheet - Bileog ama'!$D$28=List!$B$3,C172,B172)</f>
        <v>2023 - 2024</v>
      </c>
      <c r="F172" s="19"/>
    </row>
    <row r="173" spans="2:6" s="18" customFormat="1">
      <c r="B173" s="51" t="s">
        <v>457</v>
      </c>
      <c r="C173" s="25"/>
      <c r="D173" s="24" t="str">
        <f>IF('Timesheet - Bileog ama'!$D$28=List!$B$3,C173,B173)</f>
        <v>2022 - 2023</v>
      </c>
      <c r="F173" s="19"/>
    </row>
    <row r="174" spans="2:6" s="18" customFormat="1">
      <c r="B174" s="51" t="s">
        <v>458</v>
      </c>
      <c r="C174" s="25"/>
      <c r="D174" s="24" t="str">
        <f>IF('Timesheet - Bileog ama'!$D$28=List!$B$3,C174,B174)</f>
        <v>Other - please detail in email body dates &amp; reasons for late submission(s)</v>
      </c>
      <c r="F174" s="19"/>
    </row>
    <row r="175" spans="2:6" s="18" customFormat="1">
      <c r="B175" s="51" t="s">
        <v>459</v>
      </c>
      <c r="C175" s="25"/>
      <c r="D175" s="24" t="str">
        <f>IF('Timesheet - Bileog ama'!$D$28=List!$B$3,C175,B175)</f>
        <v>Start of term*</v>
      </c>
      <c r="F175" s="19"/>
    </row>
    <row r="176" spans="2:6" s="18" customFormat="1">
      <c r="B176" s="51" t="s">
        <v>460</v>
      </c>
      <c r="C176" s="25"/>
      <c r="D176" s="24" t="str">
        <f>IF('Timesheet - Bileog ama'!$D$28=List!$B$3,C176,B176)</f>
        <v>End of term*</v>
      </c>
      <c r="F176" s="19"/>
    </row>
    <row r="177" spans="2:6" s="18" customFormat="1">
      <c r="B177" s="51"/>
      <c r="C177" s="25"/>
      <c r="D177" s="24">
        <f>IF('Timesheet - Bileog ama'!$D$28=List!$B$3,C177,B177)</f>
        <v>0</v>
      </c>
      <c r="F177" s="19"/>
    </row>
    <row r="178" spans="2:6" s="18" customFormat="1">
      <c r="B178" s="34" t="s">
        <v>461</v>
      </c>
      <c r="C178" s="52"/>
      <c r="D178" s="24" t="str">
        <f>IF('Timesheet - Bileog ama'!$D$28=List!$B$3,C178,B178)</f>
        <v xml:space="preserve">Step 4: Details Required to Process Payment </v>
      </c>
      <c r="F178" s="19"/>
    </row>
    <row r="179" spans="2:6" s="18" customFormat="1">
      <c r="B179" s="24" t="s">
        <v>594</v>
      </c>
      <c r="C179" s="25"/>
      <c r="D179" s="24" t="str">
        <f>IF('Timesheet - Bileog ama'!$D$28=List!$B$3,C179,B179)</f>
        <v>External Examiner's Name (as per bank account)*</v>
      </c>
      <c r="F179" s="19"/>
    </row>
    <row r="180" spans="2:6" s="18" customFormat="1">
      <c r="B180" s="24" t="s">
        <v>462</v>
      </c>
      <c r="C180" s="25"/>
      <c r="D180" s="24" t="str">
        <f>IF('Timesheet - Bileog ama'!$D$28=List!$B$3,C180,B180)</f>
        <v>External Examiner Payroll ID Number*</v>
      </c>
      <c r="F180" s="19"/>
    </row>
    <row r="181" spans="2:6" s="18" customFormat="1" ht="31.5">
      <c r="B181" s="24" t="s">
        <v>463</v>
      </c>
      <c r="C181" s="25"/>
      <c r="D181" s="24" t="str">
        <f>IF('Timesheet - Bileog ama'!$D$28=List!$B$3,C181,B181)</f>
        <v>External Examiner, please enter the number of days worked (Whole number input required, e.g. 1)*</v>
      </c>
      <c r="F181" s="19"/>
    </row>
    <row r="182" spans="2:6" s="18" customFormat="1" ht="63">
      <c r="B182" s="24" t="s">
        <v>464</v>
      </c>
      <c r="C182" s="25"/>
      <c r="D182" s="24" t="str">
        <f>IF('Timesheet - Bileog ama'!$D$28=List!$B$3,C182,B182)</f>
        <v>Please enter the number of days worked, including both the days worked in the Ireland (including travel) and the days worked in your home country (outside Ireland). Ensure that the entered number corresponds to the actual total number of days worked.</v>
      </c>
      <c r="F182" s="19"/>
    </row>
    <row r="183" spans="2:6" s="18" customFormat="1" ht="94.5">
      <c r="B183" s="24" t="s">
        <v>465</v>
      </c>
      <c r="C183" s="25"/>
      <c r="D183" s="24" t="str">
        <f>IF('Timesheet - Bileog ama'!$D$28=List!$B$3,C183,B183)</f>
        <v>Please refer to the following rules:
-For Doctorate Degree (PhD/MD) examinations, such as Viva, you are allowed to claim 0.5 day for the Viva examination and an additional 0.5 day for review, totaling 1 day.
-As a Visiting/Virtual Fee Extern Examiner, the maximum payment allowable per visit is two days.</v>
      </c>
      <c r="F183" s="19"/>
    </row>
    <row r="184" spans="2:6" s="18" customFormat="1">
      <c r="B184" s="63" t="s">
        <v>466</v>
      </c>
      <c r="C184" s="63"/>
      <c r="D184" s="24" t="str">
        <f>IF('Timesheet - Bileog ama'!$D$28=List!$B$3,C184,B184)</f>
        <v>Step 4: External Examiner/ Quality Programme Reviewer Detail of Work Undertaken</v>
      </c>
      <c r="F184" s="19"/>
    </row>
    <row r="185" spans="2:6" s="18" customFormat="1" ht="31.5">
      <c r="B185" s="64" t="s">
        <v>467</v>
      </c>
      <c r="C185" s="64"/>
      <c r="D185" s="24" t="str">
        <f>IF('Timesheet - Bileog ama'!$D$28=List!$B$3,C185,B185)</f>
        <v>Claim your for Visiting or Virtual: Doctorate Degree (Phd/MD) Examinations or Extern Examiner Fee</v>
      </c>
      <c r="F185" s="19"/>
    </row>
    <row r="186" spans="2:6" s="18" customFormat="1">
      <c r="B186" s="64" t="s">
        <v>468</v>
      </c>
      <c r="C186" s="64"/>
      <c r="D186" s="24" t="str">
        <f>IF('Timesheet - Bileog ama'!$D$28=List!$B$3,C186,B186)</f>
        <v>Claim your compensation for reading Minor Thesis or Research Master Thesis</v>
      </c>
      <c r="F186" s="19"/>
    </row>
    <row r="187" spans="2:6" s="18" customFormat="1" ht="63">
      <c r="B187" s="49" t="s">
        <v>469</v>
      </c>
      <c r="C187" s="49"/>
      <c r="D187" s="24" t="str">
        <f>IF('Timesheet - Bileog ama'!$D$28=List!$B$3,C187,B187)</f>
        <v>If you are an Irish Tax Resident, you are not eligible to claim days performed outside the country (Q.1.). Please note that the combined total of days physically spent in Ireland (including travel) and days worked outside Ireland should not exceed the total number of days worked.</v>
      </c>
      <c r="F187" s="19"/>
    </row>
    <row r="188" spans="2:6" s="18" customFormat="1" ht="31.5">
      <c r="B188" s="24" t="s">
        <v>470</v>
      </c>
      <c r="C188" s="24"/>
      <c r="D188" s="24" t="str">
        <f>IF('Timesheet - Bileog ama'!$D$28=List!$B$3,C188,B188)</f>
        <v xml:space="preserve">***REQUEST FOR PAYMENT SHOULD BE SUBMITTED NO LATER THAN 3 MONTHS FOLLOWING COMPLITION OF THE WORK**  </v>
      </c>
      <c r="F188" s="19"/>
    </row>
    <row r="189" spans="2:6" s="18" customFormat="1" ht="31.5">
      <c r="B189" s="24" t="s">
        <v>471</v>
      </c>
      <c r="C189" s="24"/>
      <c r="D189" s="24" t="str">
        <f>IF('Timesheet - Bileog ama'!$D$28=List!$B$3,C189,B189)</f>
        <v>In Step 5 - select type of work, enter date worked (one date per row) and number of dates worked. This will calculate your pay in step 4.</v>
      </c>
      <c r="F189" s="19"/>
    </row>
    <row r="190" spans="2:6" s="18" customFormat="1" ht="63">
      <c r="B190" s="24" t="s">
        <v>469</v>
      </c>
      <c r="C190" s="24"/>
      <c r="D190" s="24" t="str">
        <f>IF('Timesheet - Bileog ama'!$D$28=List!$B$3,C190,B190)</f>
        <v>If you are an Irish Tax Resident, you are not eligible to claim days performed outside the country (Q.1.). Please note that the combined total of days physically spent in Ireland (including travel) and days worked outside Ireland should not exceed the total number of days worked.</v>
      </c>
      <c r="F190" s="19"/>
    </row>
    <row r="191" spans="2:6" s="18" customFormat="1">
      <c r="B191" s="24" t="s">
        <v>472</v>
      </c>
      <c r="C191" s="24"/>
      <c r="D191" s="24" t="str">
        <f>IF('Timesheet - Bileog ama'!$D$28=List!$B$3,C191,B191)</f>
        <v>Whole number input required, e.g. 1</v>
      </c>
      <c r="F191" s="19"/>
    </row>
    <row r="192" spans="2:6" s="18" customFormat="1">
      <c r="B192" s="24" t="s">
        <v>473</v>
      </c>
      <c r="C192" s="24"/>
      <c r="D192" s="24" t="str">
        <f>IF('Timesheet - Bileog ama'!$D$28=List!$B$3,C192,B192)</f>
        <v>Type of Work &amp; Description*</v>
      </c>
      <c r="F192" s="19"/>
    </row>
    <row r="193" spans="2:6" s="18" customFormat="1">
      <c r="B193" s="24" t="s">
        <v>474</v>
      </c>
      <c r="C193" s="24"/>
      <c r="D193" s="24" t="str">
        <f>IF('Timesheet - Bileog ama'!$D$28=List!$B$3,C193,B193)</f>
        <v>Description of Work*</v>
      </c>
      <c r="F193" s="19"/>
    </row>
    <row r="194" spans="2:6" s="18" customFormat="1">
      <c r="B194" s="24" t="s">
        <v>475</v>
      </c>
      <c r="C194" s="24"/>
      <c r="D194" s="24" t="str">
        <f>IF('Timesheet - Bileog ama'!$D$28=List!$B$3,C194,B194)</f>
        <v>Fee Euro (€)</v>
      </c>
      <c r="F194" s="19"/>
    </row>
    <row r="195" spans="2:6" s="18" customFormat="1" ht="41.25" customHeight="1">
      <c r="B195" s="24" t="s">
        <v>476</v>
      </c>
      <c r="C195" s="25"/>
      <c r="D195" s="24" t="str">
        <f>IF('Timesheet - Bileog ama'!$D$28=List!$B$3,C195,B195)</f>
        <v>Date Worked*
(DD-MM-YYYY)</v>
      </c>
      <c r="F195" s="19"/>
    </row>
    <row r="196" spans="2:6" s="18" customFormat="1">
      <c r="B196" s="24" t="s">
        <v>477</v>
      </c>
      <c r="C196" s="25"/>
      <c r="D196" s="24" t="str">
        <f>IF('Timesheet - Bileog ama'!$D$28=List!$B$3,C196,B196)</f>
        <v>Input One Date Per Line</v>
      </c>
      <c r="F196" s="19"/>
    </row>
    <row r="197" spans="2:6" s="18" customFormat="1" ht="31.5">
      <c r="B197" s="24" t="s">
        <v>478</v>
      </c>
      <c r="C197" s="24"/>
      <c r="D197" s="24" t="str">
        <f>IF('Timesheet - Bileog ama'!$D$28=List!$B$3,C197,B197)</f>
        <v>Number of days physically spent in Republic of Ireland (including travel) for work purposes (taxable in Ireland)</v>
      </c>
      <c r="F197" s="19"/>
    </row>
    <row r="198" spans="2:6" s="18" customFormat="1">
      <c r="B198" s="24" t="s">
        <v>479</v>
      </c>
      <c r="C198" s="24"/>
      <c r="D198" s="24" t="str">
        <f>IF('Timesheet - Bileog ama'!$D$28=List!$B$3,C198,B198)</f>
        <v>Number of days work performed in home country (outside of Republic of Ireland)</v>
      </c>
      <c r="F198" s="19"/>
    </row>
    <row r="199" spans="2:6" s="18" customFormat="1">
      <c r="B199" s="24" t="s">
        <v>480</v>
      </c>
      <c r="C199" s="24"/>
      <c r="D199" s="24" t="str">
        <f>IF('Timesheet - Bileog ama'!$D$28=List!$B$3,C199,B199)</f>
        <v>Optional  (Additional information for External Examiner Office i.e. Module Codes)</v>
      </c>
      <c r="F199" s="19"/>
    </row>
    <row r="200" spans="2:6" s="18" customFormat="1" ht="31.5">
      <c r="B200" s="24" t="s">
        <v>38</v>
      </c>
      <c r="C200" s="24"/>
      <c r="D200" s="24" t="str">
        <f>IF('Timesheet - Bileog ama'!$D$28=List!$B$3,C200,B200)</f>
        <v>Fee Taxable in Ireland 
AP code: 2189</v>
      </c>
      <c r="F200" s="19"/>
    </row>
    <row r="201" spans="2:6" s="18" customFormat="1">
      <c r="B201" s="24" t="s">
        <v>481</v>
      </c>
      <c r="C201" s="24"/>
      <c r="D201" s="24" t="str">
        <f>IF('Timesheet - Bileog ama'!$D$28=List!$B$3,C201,B201)</f>
        <v>Payroll pay code: 2189</v>
      </c>
      <c r="F201" s="19"/>
    </row>
    <row r="202" spans="2:6" s="18" customFormat="1" ht="31.5">
      <c r="B202" s="24" t="s">
        <v>39</v>
      </c>
      <c r="C202" s="24"/>
      <c r="D202" s="24" t="str">
        <f>IF('Timesheet - Bileog ama'!$D$28=List!$B$3,C202,B202)</f>
        <v>Fee Non-Taxable in Ireland 
AP Code: 3921</v>
      </c>
      <c r="F202" s="19"/>
    </row>
    <row r="203" spans="2:6" s="18" customFormat="1">
      <c r="B203" s="24" t="s">
        <v>482</v>
      </c>
      <c r="C203" s="24"/>
      <c r="D203" s="24" t="str">
        <f>IF('Timesheet - Bileog ama'!$D$28=List!$B$3,C203,B203)</f>
        <v>Payroll pay code 2187</v>
      </c>
      <c r="F203" s="19"/>
    </row>
    <row r="204" spans="2:6">
      <c r="B204" s="24" t="s">
        <v>43</v>
      </c>
      <c r="C204" s="24"/>
      <c r="D204" s="24" t="str">
        <f>IF('Timesheet - Bileog ama'!$D$28=List!$B$3,C204,B204)</f>
        <v>Total Euro (€)</v>
      </c>
    </row>
    <row r="205" spans="2:6">
      <c r="B205" s="24" t="s">
        <v>483</v>
      </c>
      <c r="C205" s="24"/>
      <c r="D205" s="24" t="str">
        <f>IF('Timesheet - Bileog ama'!$D$28=List!$B$3,C205,B205)</f>
        <v>Grand Total for Fee (EURO)</v>
      </c>
    </row>
    <row r="206" spans="2:6" ht="63">
      <c r="B206" s="24" t="s">
        <v>484</v>
      </c>
      <c r="C206" s="24"/>
      <c r="D206" s="24" t="str">
        <f>IF('Timesheet - Bileog ama'!$D$28=List!$B$3,C206,B206)</f>
        <v xml:space="preserve">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						</v>
      </c>
    </row>
    <row r="207" spans="2:6">
      <c r="B207" s="24"/>
      <c r="C207" s="24"/>
      <c r="D207" s="24">
        <f>IF('Timesheet - Bileog ama'!$D$28=List!$B$3,C207,B207)</f>
        <v>0</v>
      </c>
    </row>
    <row r="208" spans="2:6" ht="31.5">
      <c r="B208" s="148" t="s">
        <v>485</v>
      </c>
      <c r="C208" s="148"/>
      <c r="D208" s="24" t="str">
        <f>IF('Timesheet - Bileog ama'!$D$28=List!$B$3,C208,B208)</f>
        <v xml:space="preserve">Step 6: Expenses if applicable (must be converted to Euro)  - Provide all receipts to the approver of this payment					</v>
      </c>
    </row>
    <row r="209" spans="2:4">
      <c r="B209" s="24" t="s">
        <v>486</v>
      </c>
      <c r="C209" s="24"/>
      <c r="D209" s="24" t="str">
        <f>IF('Timesheet - Bileog ama'!$D$28=List!$B$3,C209,B209)</f>
        <v>Expenses Receipts:*</v>
      </c>
    </row>
    <row r="210" spans="2:4" ht="63">
      <c r="B210" s="53" t="s">
        <v>487</v>
      </c>
      <c r="C210" s="54"/>
      <c r="D210" s="24" t="str">
        <f>IF('Timesheet - Bileog ama'!$D$28=List!$B$3,C210,B210)</f>
        <v>All travel receipts must be retained by the approver for auditing purposes. The approver will need to ensure all receipts are provided and in line with QA304 University T&amp;S Policy for visitors. Please provide both the Date of Travel Commenced and Date of Expenses.</v>
      </c>
    </row>
    <row r="211" spans="2:4" ht="63">
      <c r="B211" s="53" t="s">
        <v>488</v>
      </c>
      <c r="C211" s="54"/>
      <c r="D211" s="24" t="str">
        <f>IF('Timesheet - Bileog ama'!$D$28=List!$B$3,C211,B211)</f>
        <v xml:space="preserve">These rates essentially represent the maximum allowable tax-free reimbursement that employees can receive for the expenses they incur. This includes costs for accommodation, meals, and other essential expenditures related to their work-related travel. </v>
      </c>
    </row>
    <row r="212" spans="2:4">
      <c r="B212" s="53" t="s">
        <v>489</v>
      </c>
      <c r="C212" s="54"/>
      <c r="D212" s="24" t="str">
        <f>IF('Timesheet - Bileog ama'!$D$28=List!$B$3,C212,B212)</f>
        <v>Please provide travel details*</v>
      </c>
    </row>
    <row r="213" spans="2:4" ht="31.5">
      <c r="B213" s="24" t="s">
        <v>490</v>
      </c>
      <c r="C213" s="24"/>
      <c r="D213" s="24" t="str">
        <f>IF('Timesheet - Bileog ama'!$D$28=List!$B$3,C213,B213)</f>
        <v>Could you please provide the purpose of your recent trip as an external examiner?*</v>
      </c>
    </row>
    <row r="214" spans="2:4" ht="31.5">
      <c r="B214" s="24" t="s">
        <v>491</v>
      </c>
      <c r="C214" s="24"/>
      <c r="D214" s="24" t="str">
        <f>IF('Timesheet - Bileog ama'!$D$28=List!$B$3,C214,B214)</f>
        <v xml:space="preserve">Arrival in Ireland as per flight:*
</v>
      </c>
    </row>
    <row r="215" spans="2:4">
      <c r="B215" s="24" t="s">
        <v>492</v>
      </c>
      <c r="C215" s="24"/>
      <c r="D215" s="24" t="str">
        <f>IF('Timesheet - Bileog ama'!$D$28=List!$B$3,C215,B215)</f>
        <v>Date of Arrival:*</v>
      </c>
    </row>
    <row r="216" spans="2:4">
      <c r="B216" s="24" t="s">
        <v>493</v>
      </c>
      <c r="C216" s="24"/>
      <c r="D216" s="24" t="str">
        <f>IF('Timesheet - Bileog ama'!$D$28=List!$B$3,C216,B216)</f>
        <v>Time of Arrival:*</v>
      </c>
    </row>
    <row r="217" spans="2:4">
      <c r="B217" s="24" t="s">
        <v>494</v>
      </c>
      <c r="C217" s="24"/>
      <c r="D217" s="24" t="str">
        <f>IF('Timesheet - Bileog ama'!$D$28=List!$B$3,C217,B217)</f>
        <v>Departure from Ireland as per flight:*</v>
      </c>
    </row>
    <row r="218" spans="2:4">
      <c r="B218" s="24" t="s">
        <v>495</v>
      </c>
      <c r="C218" s="24"/>
      <c r="D218" s="24" t="str">
        <f>IF('Timesheet - Bileog ama'!$D$28=List!$B$3,C218,B218)</f>
        <v>Date of Departure:*</v>
      </c>
    </row>
    <row r="219" spans="2:4">
      <c r="B219" s="24" t="s">
        <v>496</v>
      </c>
      <c r="C219" s="24"/>
      <c r="D219" s="24" t="str">
        <f>IF('Timesheet - Bileog ama'!$D$28=List!$B$3,C219,B219)</f>
        <v>Time of Departure:*</v>
      </c>
    </row>
    <row r="220" spans="2:4" ht="31.5">
      <c r="B220" s="24" t="s">
        <v>497</v>
      </c>
      <c r="C220" s="24"/>
      <c r="D220" s="24" t="str">
        <f>IF('Timesheet - Bileog ama'!$D$28=List!$B$3,C220,B220)</f>
        <v>This field will populate itself based on the arrival and departure information provided</v>
      </c>
    </row>
    <row r="221" spans="2:4" ht="47.25">
      <c r="B221" s="24" t="s">
        <v>498</v>
      </c>
      <c r="C221" s="24"/>
      <c r="D221" s="24" t="str">
        <f>IF('Timesheet - Bileog ama'!$D$28=List!$B$3,C221,B221)</f>
        <v>I confirm the primary purpose of this claim was to act as an External Examiner, that any personal aspect to this trip did not result in additional costs to this expenses claim and that I will retain documentary evidence of the same*</v>
      </c>
    </row>
    <row r="222" spans="2:4">
      <c r="B222" s="297" t="s">
        <v>7</v>
      </c>
      <c r="C222" s="297"/>
      <c r="D222" s="297" t="str">
        <f>IF('Timesheet - Bileog ama'!$D$28=List!$B$3,C222,B222)</f>
        <v>Select from dropdown list</v>
      </c>
    </row>
    <row r="223" spans="2:4">
      <c r="B223" s="298" t="s">
        <v>424</v>
      </c>
      <c r="C223" s="297"/>
      <c r="D223" s="297" t="str">
        <f>IF('Timesheet - Bileog ama'!$D$28=List!$B$3,C223,B223)</f>
        <v>Yes</v>
      </c>
    </row>
    <row r="224" spans="2:4">
      <c r="B224" s="298" t="s">
        <v>425</v>
      </c>
      <c r="C224" s="297"/>
      <c r="D224" s="297" t="str">
        <f>IF('Timesheet - Bileog ama'!$D$28=List!$B$3,C224,B224)</f>
        <v>No</v>
      </c>
    </row>
    <row r="225" spans="2:4">
      <c r="B225" s="298" t="s">
        <v>499</v>
      </c>
      <c r="C225" s="297"/>
      <c r="D225" s="297" t="str">
        <f>IF('Timesheet - Bileog ama'!$D$28=List!$B$3,C225,B225)</f>
        <v>No personal Travel</v>
      </c>
    </row>
    <row r="226" spans="2:4" ht="31.5">
      <c r="B226" s="24" t="s">
        <v>500</v>
      </c>
      <c r="C226" s="24"/>
      <c r="D226" s="24" t="str">
        <f>IF('Timesheet - Bileog ama'!$D$28=List!$B$3,C226,B226)</f>
        <v>Please specify if trip expenses were self-funded or partially covered by your home or another university, and provide relevant contribution details*</v>
      </c>
    </row>
    <row r="227" spans="2:4" ht="31.5">
      <c r="B227" s="24" t="s">
        <v>501</v>
      </c>
      <c r="C227" s="24"/>
      <c r="D227" s="24" t="str">
        <f>IF('Timesheet - Bileog ama'!$D$28=List!$B$3,C227,B227)</f>
        <v>Can you specify which expenses were covered by your home university, if any, and which expenses you covered independently?*</v>
      </c>
    </row>
    <row r="228" spans="2:4">
      <c r="B228" s="24" t="s">
        <v>187</v>
      </c>
      <c r="C228" s="24"/>
      <c r="D228" s="24" t="str">
        <f>IF('Timesheet - Bileog ama'!$D$28=List!$B$3,C228,B228)</f>
        <v>REIMBURSEMENT POLICY FOR ACCOMMODATION &amp; SUBSISTENCE</v>
      </c>
    </row>
    <row r="229" spans="2:4" ht="409.5">
      <c r="B229" s="24" t="s">
        <v>502</v>
      </c>
      <c r="C229" s="24"/>
      <c r="D229" s="24" t="str">
        <f>IF('Timesheet - Bileog ama'!$D$28=List!$B$3,C229,B229)</f>
        <v>Reimbursement Policy for External Examiners
External Examiners visiting the University of Galway are entitled to reimbursement for accommodation and subsistence expenses upon submission of itemized vouched receipts.
Maximum Reimbursement Rates for Overnight Stay (Reimbursement includes accommodation and three meals per day.)
Until December 13th, 2023: €167 per 24 hours
From December 14th, 2023, onwards: €195 per 24 hours
Daytime Rates (Over 10 Hours)
Until December 13th, 2023: €39.08 (Covers 2 meals: lunch + main meal, paid by claimant)
From December 14th, 2023, onwards: €42.99 (Covers 2 meals: lunch + main meal, paid by claimant)
Daytime Rates (Over 5 Hours)
Until December 13th, 2023: €16.29 (Covers 1 meal: lunch/main meal, paid by claimant)
From December 14th, 2023, onwards: €17.26 (Covers 1 meal: lunch/main meal, paid by claimant)
Scope of Reimbursement
Reimbursement is limited to expenses essential for work as an External Examiner. Expenses outside this scope cannot be claimed. Please note that a credit/debit card receipt is not sufficient by itself.
Diligence and Avoiding Double Claims
External Examiners must ensure that their claims do not exceed actual costs and avoid double claiming, such as attempting to claim for meals already included in hotel bills.</v>
      </c>
    </row>
    <row r="230" spans="2:4" ht="47.25">
      <c r="B230" s="24" t="s">
        <v>503</v>
      </c>
      <c r="C230" s="24"/>
      <c r="D230" s="24" t="str">
        <f>IF('Timesheet - Bileog ama'!$D$28=List!$B$3,C230,B230)</f>
        <v>Motor Travel Reimbursement: Motor travel reimbursement is only allowed when traveling within Ireland. The reimbursement rate for motor travel within Ireland is 41.8 cents per kilometer. In all other cases, public transport should be used.</v>
      </c>
    </row>
    <row r="231" spans="2:4" ht="94.5">
      <c r="B231" s="24" t="s">
        <v>504</v>
      </c>
      <c r="C231" s="24"/>
      <c r="D231" s="24" t="str">
        <f>IF('Timesheet - Bileog ama'!$D$28=List!$B$3,C231,B231)</f>
        <v>Please refer to QA303 Sustainable Travel Policy which covers the use of personal transport.
Public transport must be used on all occasions.
Please explain why you did not use public transportation and choose to drive.
Please note where it is considered that public transport was available your mileage claim will be rejected*</v>
      </c>
    </row>
    <row r="232" spans="2:4">
      <c r="B232" s="24" t="s">
        <v>505</v>
      </c>
      <c r="C232" s="24"/>
      <c r="D232" s="24" t="str">
        <f>IF('Timesheet - Bileog ama'!$D$28=List!$B$3,C232,B232)</f>
        <v>(QA303 2.1 No public transport, equal or greater expense, loss of significant time)</v>
      </c>
    </row>
    <row r="233" spans="2:4">
      <c r="B233" s="148" t="s">
        <v>506</v>
      </c>
      <c r="C233" s="148"/>
      <c r="D233" s="24" t="str">
        <f>IF('Timesheet - Bileog ama'!$D$28=List!$B$3,C233,B233)</f>
        <v>Section D: Summary Information for Review:</v>
      </c>
    </row>
    <row r="234" spans="2:4">
      <c r="B234" s="24" t="s">
        <v>507</v>
      </c>
      <c r="C234" s="24"/>
      <c r="D234" s="24" t="str">
        <f>IF('Timesheet - Bileog ama'!$D$28=List!$B$3,C234,B234)</f>
        <v>Cost Centre</v>
      </c>
    </row>
    <row r="235" spans="2:4">
      <c r="B235" s="24" t="s">
        <v>196</v>
      </c>
      <c r="C235" s="24"/>
      <c r="D235" s="24" t="str">
        <f>IF('Timesheet - Bileog ama'!$D$28=List!$B$3,C235,B235)</f>
        <v>Code</v>
      </c>
    </row>
    <row r="236" spans="2:4">
      <c r="B236" s="24" t="s">
        <v>508</v>
      </c>
      <c r="C236" s="25"/>
      <c r="D236" s="24" t="str">
        <f>IF('Timesheet - Bileog ama'!$D$28=List!$B$3,C236,B236)</f>
        <v>Type of Work</v>
      </c>
    </row>
    <row r="237" spans="2:4">
      <c r="B237" s="24" t="s">
        <v>509</v>
      </c>
      <c r="C237" s="24"/>
      <c r="D237" s="24" t="str">
        <f>IF('Timesheet - Bileog ama'!$D$28=List!$B$3,C237,B237)</f>
        <v>Rate Per Hour</v>
      </c>
    </row>
    <row r="238" spans="2:4">
      <c r="B238" s="24" t="s">
        <v>510</v>
      </c>
      <c r="C238" s="24"/>
      <c r="D238" s="24" t="str">
        <f>IF('Timesheet - Bileog ama'!$D$28=List!$B$3,C238,B238)</f>
        <v>Total Hours Worked</v>
      </c>
    </row>
    <row r="239" spans="2:4">
      <c r="B239" s="24" t="s">
        <v>511</v>
      </c>
      <c r="C239" s="24"/>
      <c r="D239" s="24" t="str">
        <f>IF('Timesheet - Bileog ama'!$D$28=List!$B$3,C239,B239)</f>
        <v>Value (Euro)</v>
      </c>
    </row>
    <row r="240" spans="2:4">
      <c r="B240" s="148" t="s">
        <v>512</v>
      </c>
      <c r="C240" s="148"/>
      <c r="D240" s="24" t="str">
        <f>IF('Timesheet - Bileog ama'!$D$28=List!$B$3,C240,B240)</f>
        <v>Step 6: Please review and confirm the summary of your claim:</v>
      </c>
    </row>
    <row r="241" spans="2:4">
      <c r="B241" s="24"/>
      <c r="C241" s="50"/>
      <c r="D241" s="24">
        <f>IF('Timesheet - Bileog ama'!$D$28=List!$B$3,C241,B241)</f>
        <v>0</v>
      </c>
    </row>
    <row r="242" spans="2:4" ht="33.75" customHeight="1">
      <c r="B242" s="24" t="s">
        <v>513</v>
      </c>
      <c r="C242" s="50"/>
      <c r="D242" s="24" t="str">
        <f>IF('Timesheet - Bileog ama'!$D$28=List!$B$3,C242,B242)</f>
        <v>Your expenses claim exceeds €1,000.00 (QA226). Please adjust your expenses as needed.</v>
      </c>
    </row>
    <row r="243" spans="2:4">
      <c r="B243" s="24"/>
      <c r="C243" s="50"/>
      <c r="D243" s="24">
        <f>IF('Timesheet - Bileog ama'!$D$28=List!$B$3,C243,B243)</f>
        <v>0</v>
      </c>
    </row>
    <row r="244" spans="2:4">
      <c r="B244" s="232" t="s">
        <v>514</v>
      </c>
      <c r="C244" s="50"/>
      <c r="D244" s="24" t="str">
        <f>IF('Timesheet - Bileog ama'!$D$28=List!$B$3,C244,B244)</f>
        <v>Accommodation: Number of Nights Stayed</v>
      </c>
    </row>
    <row r="245" spans="2:4">
      <c r="B245" s="51" t="s">
        <v>7</v>
      </c>
      <c r="D245" s="24" t="str">
        <f>IF('Timesheet - Bileog ama'!$D$28=List!$B$3,C245,B245)</f>
        <v>Select from dropdown list</v>
      </c>
    </row>
    <row r="246" spans="2:4">
      <c r="B246" s="51" t="s">
        <v>515</v>
      </c>
      <c r="D246" s="24" t="str">
        <f>IF('Timesheet - Bileog ama'!$D$28=List!$B$3,C246,B246)</f>
        <v>1 Night</v>
      </c>
    </row>
    <row r="247" spans="2:4">
      <c r="B247" s="51" t="s">
        <v>516</v>
      </c>
      <c r="D247" s="24" t="str">
        <f>IF('Timesheet - Bileog ama'!$D$28=List!$B$3,C247,B247)</f>
        <v>2 Nights</v>
      </c>
    </row>
    <row r="248" spans="2:4">
      <c r="B248" s="51" t="s">
        <v>517</v>
      </c>
      <c r="D248" s="24" t="str">
        <f>IF('Timesheet - Bileog ama'!$D$28=List!$B$3,C248,B248)</f>
        <v>3 Nights</v>
      </c>
    </row>
    <row r="249" spans="2:4">
      <c r="D249" s="24">
        <f>IF('Timesheet - Bileog ama'!$D$28=List!$B$3,C249,B249)</f>
        <v>0</v>
      </c>
    </row>
    <row r="250" spans="2:4">
      <c r="B250" s="326" t="s">
        <v>518</v>
      </c>
      <c r="D250" s="24" t="str">
        <f>IF('Timesheet - Bileog ama'!$D$28=List!$B$3,C250,B250)</f>
        <v>As budget holder I am approving by submission to finance team</v>
      </c>
    </row>
    <row r="251" spans="2:4">
      <c r="B251" s="51" t="s">
        <v>7</v>
      </c>
      <c r="D251" s="24" t="str">
        <f>IF('Timesheet - Bileog ama'!$D$28=List!$B$3,C251,B251)</f>
        <v>Select from dropdown list</v>
      </c>
    </row>
    <row r="252" spans="2:4">
      <c r="B252" s="18" t="s">
        <v>424</v>
      </c>
      <c r="D252" s="24" t="str">
        <f>IF('Timesheet - Bileog ama'!$D$28=List!$B$3,C252,B252)</f>
        <v>Yes</v>
      </c>
    </row>
    <row r="253" spans="2:4">
      <c r="B253" s="18" t="s">
        <v>104</v>
      </c>
      <c r="D253" s="24" t="str">
        <f>IF('Timesheet - Bileog ama'!$D$28=List!$B$3,C253,B253)</f>
        <v>N/A</v>
      </c>
    </row>
    <row r="254" spans="2:4">
      <c r="D254" s="24">
        <f>IF('Timesheet - Bileog ama'!$D$28=List!$B$3,C254,B254)</f>
        <v>0</v>
      </c>
    </row>
    <row r="255" spans="2:4">
      <c r="B255" s="326" t="s">
        <v>519</v>
      </c>
      <c r="D255" s="24" t="str">
        <f>IF('Timesheet - Bileog ama'!$D$28=List!$B$3,C255,B255)</f>
        <v>As budget holder I am attaching to this request for payment:</v>
      </c>
    </row>
    <row r="256" spans="2:4">
      <c r="B256" s="51" t="s">
        <v>7</v>
      </c>
      <c r="D256" s="24" t="str">
        <f>IF('Timesheet - Bileog ama'!$D$28=List!$B$3,C256,B256)</f>
        <v>Select from dropdown list</v>
      </c>
    </row>
    <row r="257" spans="2:4">
      <c r="B257" s="18" t="s">
        <v>424</v>
      </c>
      <c r="D257" s="24" t="str">
        <f>IF('Timesheet - Bileog ama'!$D$28=List!$B$3,C257,B257)</f>
        <v>Yes</v>
      </c>
    </row>
    <row r="258" spans="2:4">
      <c r="B258" s="18" t="s">
        <v>104</v>
      </c>
      <c r="D258" s="24" t="str">
        <f>IF('Timesheet - Bileog ama'!$D$28=List!$B$3,C258,B258)</f>
        <v>N/A</v>
      </c>
    </row>
  </sheetData>
  <sheetProtection selectLockedCells="1" selectUnlockedCells="1"/>
  <hyperlinks>
    <hyperlink ref="B28" r:id="rId1" xr:uid="{6DCA76A6-5C0D-444F-9155-36061729ED9D}"/>
    <hyperlink ref="B29" r:id="rId2" display="https://www.universityofgalway.ie/payroll/externalexaminersprogrammereviewerssubjectspecialists/non-taxresidentcampusvisitors/howtoapplyforappsn/" xr:uid="{8AD6DC4F-5D31-4F63-BBF2-F891CB2FDF45}"/>
    <hyperlink ref="B31" r:id="rId3" xr:uid="{E61ECA7E-5D44-47BD-8455-51CDD063625D}"/>
    <hyperlink ref="B30" r:id="rId4" xr:uid="{41778450-47CB-419C-8540-58FC9712684C}"/>
  </hyperlinks>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763D-EEF6-475E-BD6B-37979521D349}">
  <sheetPr codeName="Sheet6"/>
  <dimension ref="A1:E46"/>
  <sheetViews>
    <sheetView zoomScale="120" zoomScaleNormal="120" workbookViewId="0">
      <selection activeCell="A13" sqref="A13"/>
    </sheetView>
  </sheetViews>
  <sheetFormatPr defaultRowHeight="15.75"/>
  <cols>
    <col min="1" max="1" width="73.21875" customWidth="1"/>
    <col min="2" max="2" width="26.109375" customWidth="1"/>
    <col min="3" max="3" width="36.44140625" customWidth="1"/>
    <col min="4" max="4" width="29.109375" customWidth="1"/>
    <col min="5" max="5" width="28.6640625" customWidth="1"/>
  </cols>
  <sheetData>
    <row r="1" spans="1:5">
      <c r="A1" s="14" t="s">
        <v>64</v>
      </c>
      <c r="B1" s="14" t="s">
        <v>520</v>
      </c>
      <c r="C1" s="14" t="s">
        <v>521</v>
      </c>
      <c r="D1" s="65"/>
    </row>
    <row r="2" spans="1:5" ht="31.5">
      <c r="A2" s="15" t="s">
        <v>7</v>
      </c>
      <c r="B2" s="16" t="s">
        <v>522</v>
      </c>
      <c r="C2" s="16" t="s">
        <v>522</v>
      </c>
      <c r="D2" s="66" t="s">
        <v>523</v>
      </c>
    </row>
    <row r="3" spans="1:5" ht="141.75">
      <c r="A3" s="15" t="s">
        <v>74</v>
      </c>
      <c r="B3" s="16" t="s">
        <v>529</v>
      </c>
      <c r="C3" s="17">
        <v>3912</v>
      </c>
      <c r="D3" s="67" t="str">
        <f>_xlfn.CONCAT(C3&amp;B3)</f>
        <v>3912SUBSISTENCE_VOUCHED</v>
      </c>
      <c r="E3" s="10" t="s">
        <v>525</v>
      </c>
    </row>
    <row r="4" spans="1:5">
      <c r="A4" s="15" t="s">
        <v>76</v>
      </c>
      <c r="B4" s="15" t="s">
        <v>524</v>
      </c>
      <c r="C4" s="58">
        <v>3910</v>
      </c>
      <c r="D4" s="67" t="str">
        <f>_xlfn.CONCAT(C4&amp;B4)</f>
        <v>3910TRAVEL_VOUCHED</v>
      </c>
    </row>
    <row r="5" spans="1:5">
      <c r="A5" s="15" t="s">
        <v>80</v>
      </c>
      <c r="B5" s="16" t="s">
        <v>524</v>
      </c>
      <c r="C5" s="17">
        <v>3910</v>
      </c>
      <c r="D5" s="67" t="str">
        <f t="shared" ref="D5:D11" si="0">_xlfn.CONCAT(C5&amp;B5)</f>
        <v>3910TRAVEL_VOUCHED</v>
      </c>
    </row>
    <row r="6" spans="1:5">
      <c r="A6" s="15" t="s">
        <v>526</v>
      </c>
      <c r="B6" s="16" t="s">
        <v>524</v>
      </c>
      <c r="C6" s="17">
        <v>3910</v>
      </c>
      <c r="D6" s="67" t="str">
        <f t="shared" si="0"/>
        <v>3910TRAVEL_VOUCHED</v>
      </c>
    </row>
    <row r="7" spans="1:5">
      <c r="A7" s="15" t="s">
        <v>527</v>
      </c>
      <c r="B7" s="16" t="s">
        <v>524</v>
      </c>
      <c r="C7" s="17">
        <v>3910</v>
      </c>
      <c r="D7" s="67" t="str">
        <f t="shared" si="0"/>
        <v>3910TRAVEL_VOUCHED</v>
      </c>
    </row>
    <row r="8" spans="1:5">
      <c r="A8" s="15" t="s">
        <v>581</v>
      </c>
      <c r="B8" s="16" t="s">
        <v>524</v>
      </c>
      <c r="C8" s="17">
        <v>3910</v>
      </c>
      <c r="D8" s="67" t="str">
        <f t="shared" si="0"/>
        <v>3910TRAVEL_VOUCHED</v>
      </c>
    </row>
    <row r="9" spans="1:5">
      <c r="A9" s="15" t="s">
        <v>528</v>
      </c>
      <c r="B9" s="16" t="s">
        <v>524</v>
      </c>
      <c r="C9" s="17">
        <v>3910</v>
      </c>
      <c r="D9" s="67" t="str">
        <f t="shared" si="0"/>
        <v>3910TRAVEL_VOUCHED</v>
      </c>
    </row>
    <row r="10" spans="1:5">
      <c r="A10" s="15" t="s">
        <v>78</v>
      </c>
      <c r="B10" s="16" t="s">
        <v>529</v>
      </c>
      <c r="C10" s="17">
        <v>3912</v>
      </c>
      <c r="D10" s="67" t="str">
        <f t="shared" si="0"/>
        <v>3912SUBSISTENCE_VOUCHED</v>
      </c>
    </row>
    <row r="11" spans="1:5">
      <c r="A11" s="375" t="s">
        <v>110</v>
      </c>
      <c r="B11" s="16" t="s">
        <v>109</v>
      </c>
      <c r="C11" s="17">
        <v>3921</v>
      </c>
      <c r="D11" s="67" t="str">
        <f t="shared" si="0"/>
        <v>3921Not Reported to Revenue</v>
      </c>
    </row>
    <row r="12" spans="1:5">
      <c r="A12" s="371"/>
    </row>
    <row r="13" spans="1:5">
      <c r="A13" s="371"/>
    </row>
    <row r="20" spans="1:3">
      <c r="B20" t="s">
        <v>530</v>
      </c>
    </row>
    <row r="21" spans="1:3">
      <c r="B21" t="s">
        <v>531</v>
      </c>
    </row>
    <row r="22" spans="1:3">
      <c r="A22" s="14" t="s">
        <v>532</v>
      </c>
      <c r="B22" t="s">
        <v>533</v>
      </c>
    </row>
    <row r="23" spans="1:3">
      <c r="A23" s="370" t="s">
        <v>534</v>
      </c>
      <c r="B23" s="370" t="s">
        <v>535</v>
      </c>
    </row>
    <row r="24" spans="1:3">
      <c r="A24" s="372" t="s">
        <v>536</v>
      </c>
      <c r="B24" s="372" t="s">
        <v>537</v>
      </c>
    </row>
    <row r="25" spans="1:3">
      <c r="A25" s="15" t="s">
        <v>538</v>
      </c>
      <c r="B25" s="348">
        <v>0.42</v>
      </c>
      <c r="C25" s="7"/>
    </row>
    <row r="26" spans="1:3">
      <c r="A26" s="15" t="s">
        <v>539</v>
      </c>
      <c r="B26" s="348">
        <v>0.4259</v>
      </c>
      <c r="C26" s="7"/>
    </row>
    <row r="27" spans="1:3">
      <c r="A27" s="15" t="s">
        <v>221</v>
      </c>
      <c r="B27" s="348">
        <v>0.27</v>
      </c>
      <c r="C27" s="7"/>
    </row>
    <row r="28" spans="1:3">
      <c r="A28" s="15" t="s">
        <v>224</v>
      </c>
      <c r="B28" s="348">
        <v>0.19</v>
      </c>
      <c r="C28" s="7"/>
    </row>
    <row r="29" spans="1:3">
      <c r="A29" s="15" t="s">
        <v>540</v>
      </c>
      <c r="B29" s="348">
        <v>0.53</v>
      </c>
      <c r="C29" s="7"/>
    </row>
    <row r="30" spans="1:3">
      <c r="A30" s="15" t="s">
        <v>541</v>
      </c>
      <c r="B30" s="348">
        <v>0.40500000000000003</v>
      </c>
      <c r="C30" s="7"/>
    </row>
    <row r="31" spans="1:3">
      <c r="A31" s="15" t="s">
        <v>542</v>
      </c>
      <c r="B31" s="348">
        <v>0.3</v>
      </c>
      <c r="C31" s="7"/>
    </row>
    <row r="32" spans="1:3">
      <c r="A32" s="15" t="s">
        <v>237</v>
      </c>
      <c r="B32" s="348">
        <v>3.7999999999999999E-2</v>
      </c>
      <c r="C32" s="7"/>
    </row>
    <row r="33" spans="1:4">
      <c r="A33" s="15" t="s">
        <v>543</v>
      </c>
      <c r="B33" s="348">
        <v>0.21</v>
      </c>
      <c r="C33" s="7"/>
    </row>
    <row r="34" spans="1:4">
      <c r="A34" s="15" t="s">
        <v>265</v>
      </c>
      <c r="B34" s="7">
        <v>0.31</v>
      </c>
      <c r="C34" s="7"/>
    </row>
    <row r="35" spans="1:4">
      <c r="A35" s="15" t="s">
        <v>268</v>
      </c>
      <c r="B35" s="348">
        <v>0.19</v>
      </c>
      <c r="C35" s="15"/>
    </row>
    <row r="36" spans="1:4">
      <c r="A36" s="15" t="s">
        <v>544</v>
      </c>
      <c r="B36" s="348">
        <v>0.36</v>
      </c>
      <c r="C36" s="15"/>
    </row>
    <row r="37" spans="1:4">
      <c r="A37" s="15" t="s">
        <v>545</v>
      </c>
      <c r="B37" s="348">
        <v>0.41799999999999998</v>
      </c>
      <c r="C37" s="15"/>
    </row>
    <row r="38" spans="1:4">
      <c r="A38" s="15" t="s">
        <v>287</v>
      </c>
      <c r="B38" s="7">
        <v>0.21299999999999999</v>
      </c>
      <c r="C38" s="15"/>
    </row>
    <row r="39" spans="1:4">
      <c r="A39" s="15" t="s">
        <v>546</v>
      </c>
      <c r="B39" s="7">
        <v>0.43</v>
      </c>
      <c r="C39" s="15"/>
    </row>
    <row r="40" spans="1:4">
      <c r="A40" s="15" t="s">
        <v>547</v>
      </c>
      <c r="B40" s="348">
        <v>0.19</v>
      </c>
      <c r="C40" s="15"/>
    </row>
    <row r="41" spans="1:4">
      <c r="A41" s="15" t="s">
        <v>289</v>
      </c>
      <c r="B41" s="348">
        <v>0.22500000000000001</v>
      </c>
      <c r="C41" s="15" t="s">
        <v>548</v>
      </c>
    </row>
    <row r="42" spans="1:4">
      <c r="A42" s="15" t="s">
        <v>292</v>
      </c>
      <c r="B42" s="7">
        <v>0.66959999999999997</v>
      </c>
      <c r="C42" s="15" t="s">
        <v>549</v>
      </c>
      <c r="D42" t="s">
        <v>550</v>
      </c>
    </row>
    <row r="43" spans="1:4">
      <c r="A43" s="15" t="s">
        <v>551</v>
      </c>
      <c r="B43" s="7">
        <v>0.52649999999999997</v>
      </c>
      <c r="C43" s="15" t="s">
        <v>552</v>
      </c>
      <c r="D43" t="s">
        <v>553</v>
      </c>
    </row>
    <row r="44" spans="1:4" ht="16.5">
      <c r="A44" s="15" t="s">
        <v>554</v>
      </c>
      <c r="B44" s="7">
        <v>0.62209999999999999</v>
      </c>
      <c r="C44" s="373" t="s">
        <v>555</v>
      </c>
      <c r="D44" t="s">
        <v>556</v>
      </c>
    </row>
    <row r="45" spans="1:4">
      <c r="D45" t="s">
        <v>557</v>
      </c>
    </row>
    <row r="46" spans="1:4">
      <c r="D46" t="s">
        <v>558</v>
      </c>
    </row>
  </sheetData>
  <sortState xmlns:xlrd2="http://schemas.microsoft.com/office/spreadsheetml/2017/richdata2" ref="A24:C43">
    <sortCondition ref="A25:A43"/>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80526-B23F-4D24-9437-BD176B5EF377}">
  <sheetPr codeName="Sheet1"/>
  <dimension ref="A1:I16"/>
  <sheetViews>
    <sheetView workbookViewId="0">
      <selection activeCell="D12" sqref="D12"/>
    </sheetView>
  </sheetViews>
  <sheetFormatPr defaultRowHeight="15.75"/>
  <cols>
    <col min="1" max="1" width="34.109375" customWidth="1"/>
    <col min="2" max="2" width="30.77734375" customWidth="1"/>
    <col min="3" max="3" width="26.77734375" customWidth="1"/>
    <col min="4" max="4" width="23.21875" customWidth="1"/>
    <col min="7" max="8" width="19.88671875" customWidth="1"/>
    <col min="9" max="9" width="20.5546875" customWidth="1"/>
  </cols>
  <sheetData>
    <row r="1" spans="1:9">
      <c r="A1" s="55" t="s">
        <v>508</v>
      </c>
      <c r="B1">
        <v>0</v>
      </c>
    </row>
    <row r="2" spans="1:9">
      <c r="A2" s="56" t="s">
        <v>7</v>
      </c>
    </row>
    <row r="3" spans="1:9">
      <c r="A3" s="16" t="s">
        <v>559</v>
      </c>
      <c r="B3" s="57">
        <v>216</v>
      </c>
    </row>
    <row r="4" spans="1:9" ht="31.5">
      <c r="A4" s="16" t="s">
        <v>560</v>
      </c>
      <c r="B4" s="57">
        <v>250</v>
      </c>
    </row>
    <row r="5" spans="1:9" ht="31.5">
      <c r="A5" s="16" t="s">
        <v>561</v>
      </c>
      <c r="B5" s="57">
        <v>250</v>
      </c>
    </row>
    <row r="6" spans="1:9" ht="31.5">
      <c r="A6" s="16" t="s">
        <v>562</v>
      </c>
      <c r="B6" s="57">
        <v>52</v>
      </c>
    </row>
    <row r="7" spans="1:9" ht="47.25">
      <c r="A7" s="16" t="s">
        <v>563</v>
      </c>
      <c r="B7" s="57">
        <v>102</v>
      </c>
    </row>
    <row r="9" spans="1:9">
      <c r="A9" s="60" t="s">
        <v>564</v>
      </c>
      <c r="B9" s="59"/>
      <c r="C9" s="59"/>
      <c r="G9" s="59" t="s">
        <v>565</v>
      </c>
      <c r="H9" s="59"/>
      <c r="I9" s="59"/>
    </row>
    <row r="10" spans="1:9">
      <c r="A10" s="55" t="s">
        <v>566</v>
      </c>
      <c r="B10" s="55" t="s">
        <v>567</v>
      </c>
      <c r="C10" s="55" t="s">
        <v>568</v>
      </c>
      <c r="D10" s="314" t="s">
        <v>569</v>
      </c>
      <c r="G10" s="55" t="s">
        <v>566</v>
      </c>
      <c r="H10" s="55" t="s">
        <v>567</v>
      </c>
      <c r="I10" s="55" t="s">
        <v>568</v>
      </c>
    </row>
    <row r="11" spans="1:9" ht="47.25">
      <c r="A11" s="56" t="s">
        <v>7</v>
      </c>
      <c r="B11" s="16" t="s">
        <v>570</v>
      </c>
      <c r="C11" s="16" t="s">
        <v>570</v>
      </c>
      <c r="D11" s="355" t="s">
        <v>44</v>
      </c>
      <c r="G11" s="56" t="s">
        <v>7</v>
      </c>
      <c r="H11" s="16" t="s">
        <v>570</v>
      </c>
      <c r="I11" s="16" t="s">
        <v>570</v>
      </c>
    </row>
    <row r="12" spans="1:9" ht="58.5">
      <c r="A12" s="16" t="s">
        <v>571</v>
      </c>
      <c r="B12" s="16" t="s">
        <v>572</v>
      </c>
      <c r="C12" s="57">
        <v>216</v>
      </c>
      <c r="D12" s="355" t="s">
        <v>573</v>
      </c>
      <c r="E12" s="315">
        <v>1</v>
      </c>
      <c r="G12" s="16" t="s">
        <v>574</v>
      </c>
      <c r="H12" s="16" t="s">
        <v>575</v>
      </c>
      <c r="I12" s="57">
        <v>52</v>
      </c>
    </row>
    <row r="13" spans="1:9" ht="78.75" customHeight="1">
      <c r="A13" s="16" t="s">
        <v>576</v>
      </c>
      <c r="B13" s="16" t="s">
        <v>577</v>
      </c>
      <c r="C13" s="57">
        <v>250</v>
      </c>
      <c r="D13" s="355" t="s">
        <v>578</v>
      </c>
      <c r="E13" s="315">
        <v>1</v>
      </c>
      <c r="F13" s="315">
        <v>2</v>
      </c>
      <c r="G13" s="16" t="s">
        <v>579</v>
      </c>
      <c r="H13" s="16" t="s">
        <v>580</v>
      </c>
      <c r="I13" s="57">
        <v>102</v>
      </c>
    </row>
    <row r="14" spans="1:9">
      <c r="A14" s="16"/>
      <c r="B14" s="16"/>
      <c r="C14" s="57"/>
      <c r="G14" s="16"/>
      <c r="H14" s="16"/>
      <c r="I14" s="57"/>
    </row>
    <row r="15" spans="1:9">
      <c r="A15" s="16"/>
      <c r="B15" s="16"/>
      <c r="C15" s="57"/>
    </row>
    <row r="16" spans="1:9">
      <c r="A16" s="16"/>
      <c r="B16" s="16"/>
      <c r="C16" s="57"/>
    </row>
  </sheetData>
  <dataConsolid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194d30eb-bf97-4078-a99a-14082def7639" xsi:nil="true"/>
    <lcf76f155ced4ddcb4097134ff3c332f xmlns="194d30eb-bf97-4078-a99a-14082def7639">
      <Terms xmlns="http://schemas.microsoft.com/office/infopath/2007/PartnerControls"/>
    </lcf76f155ced4ddcb4097134ff3c332f>
    <TaxCatchAll xmlns="e19b6719-1d9f-48cd-92e0-7709cefabc8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978E004754FF044A116E535253361E4" ma:contentTypeVersion="19" ma:contentTypeDescription="Create a new document." ma:contentTypeScope="" ma:versionID="f02c9d2217091d9c5dc3c77787fa7634">
  <xsd:schema xmlns:xsd="http://www.w3.org/2001/XMLSchema" xmlns:xs="http://www.w3.org/2001/XMLSchema" xmlns:p="http://schemas.microsoft.com/office/2006/metadata/properties" xmlns:ns2="194d30eb-bf97-4078-a99a-14082def7639" xmlns:ns3="e19b6719-1d9f-48cd-92e0-7709cefabc8a" targetNamespace="http://schemas.microsoft.com/office/2006/metadata/properties" ma:root="true" ma:fieldsID="b552498097df9fc5c1ab5d9cad31c651" ns2:_="" ns3:_="">
    <xsd:import namespace="194d30eb-bf97-4078-a99a-14082def7639"/>
    <xsd:import namespace="e19b6719-1d9f-48cd-92e0-7709cefabc8a"/>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d30eb-bf97-4078-a99a-14082def7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509728-31c9-4ac3-934d-712f3fb036cb"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9b6719-1d9f-48cd-92e0-7709cefabc8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d633f58-5fad-408b-94d9-e171587d4297}" ma:internalName="TaxCatchAll" ma:showField="CatchAllData" ma:web="e19b6719-1d9f-48cd-92e0-7709cefab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85DAC3-5577-4F92-BC50-C73326E4E765}">
  <ds:schemaRefs>
    <ds:schemaRef ds:uri="http://purl.org/dc/elements/1.1/"/>
    <ds:schemaRef ds:uri="http://schemas.microsoft.com/office/2006/metadata/properties"/>
    <ds:schemaRef ds:uri="e19b6719-1d9f-48cd-92e0-7709cefabc8a"/>
    <ds:schemaRef ds:uri="194d30eb-bf97-4078-a99a-14082def7639"/>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1D03664-A4AE-4AD4-9382-80EDCADDBC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d30eb-bf97-4078-a99a-14082def7639"/>
    <ds:schemaRef ds:uri="e19b6719-1d9f-48cd-92e0-7709cefab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031620-0CD8-4AAE-8EC6-436B3D62EE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Timesheet - Bileog ama</vt:lpstr>
      <vt:lpstr>Instructions</vt:lpstr>
      <vt:lpstr>Expenses</vt:lpstr>
      <vt:lpstr>Currency</vt:lpstr>
      <vt:lpstr>Sheet1</vt:lpstr>
      <vt:lpstr>List</vt:lpstr>
      <vt:lpstr>ExpensesTypes</vt:lpstr>
      <vt:lpstr>TypeOfWork</vt:lpstr>
      <vt:lpstr>'Timesheet - Bileog ama'!Option1</vt:lpstr>
      <vt:lpstr>'Timesheet - Bileog ama'!Option2</vt:lpstr>
      <vt:lpstr>'Timesheet - Bileog ama'!Option3</vt:lpstr>
      <vt:lpstr>'Timesheet - Bileog ama'!Print_Area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Stachowiak, Natalia;timesheets.bureau@universityofgalway.ie</dc:creator>
  <cp:keywords/>
  <dc:description/>
  <cp:lastModifiedBy>Stachowiak, Natalia</cp:lastModifiedBy>
  <cp:revision/>
  <dcterms:created xsi:type="dcterms:W3CDTF">2019-06-20T11:23:19Z</dcterms:created>
  <dcterms:modified xsi:type="dcterms:W3CDTF">2025-03-11T11:32:57Z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0x0101009978E004754FF044A116E535253361E4</vt:lpwstr>
  </property>
  <property fmtid="{D5CDD505-2E9C-101B-9397-08002B2CF9AE}" pid="3" name="MediaServiceImageTags">
    <vt:lpwstr/>
  </property>
</Properties>
</file>