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106639s\OneDrive - National University of Ireland, Galway\Desktop\"/>
    </mc:Choice>
  </mc:AlternateContent>
  <xr:revisionPtr revIDLastSave="0" documentId="8_{FEF32BF5-6C62-492E-AF33-03BB5B8D18A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alculator" sheetId="1" r:id="rId1"/>
    <sheet name="Sheet2" sheetId="2" r:id="rId2"/>
  </sheets>
  <definedNames>
    <definedName name="_xlnm._FilterDatabase" localSheetId="0" hidden="1">Sheet2!$A$1:$A$15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P17" i="1"/>
  <c r="K25" i="1"/>
  <c r="I24" i="1"/>
  <c r="F2" i="1"/>
  <c r="G2" i="1" s="1"/>
  <c r="H3" i="1"/>
  <c r="F4" i="1"/>
  <c r="L4" i="1" s="1"/>
  <c r="F5" i="1"/>
  <c r="L5" i="1" s="1"/>
  <c r="F6" i="1"/>
  <c r="L6" i="1" s="1"/>
  <c r="F7" i="1"/>
  <c r="L7" i="1" s="1"/>
  <c r="F8" i="1"/>
  <c r="L8" i="1" s="1"/>
  <c r="F9" i="1"/>
  <c r="L9" i="1" s="1"/>
  <c r="F10" i="1"/>
  <c r="L10" i="1" s="1"/>
  <c r="F11" i="1"/>
  <c r="L11" i="1" s="1"/>
  <c r="F12" i="1"/>
  <c r="L12" i="1" s="1"/>
  <c r="F13" i="1"/>
  <c r="L13" i="1" s="1"/>
  <c r="F14" i="1"/>
  <c r="L14" i="1" s="1"/>
  <c r="F15" i="1"/>
  <c r="L15" i="1" s="1"/>
  <c r="F16" i="1"/>
  <c r="L16" i="1" s="1"/>
  <c r="F17" i="1"/>
  <c r="L17" i="1" s="1"/>
  <c r="F18" i="1"/>
  <c r="L18" i="1" s="1"/>
  <c r="K6" i="1"/>
  <c r="G6" i="1"/>
  <c r="H6" i="1"/>
  <c r="I6" i="1"/>
  <c r="J6" i="1"/>
  <c r="K4" i="1"/>
  <c r="G4" i="1"/>
  <c r="H4" i="1"/>
  <c r="I4" i="1"/>
  <c r="J4" i="1"/>
  <c r="G5" i="1"/>
  <c r="H5" i="1"/>
  <c r="I5" i="1"/>
  <c r="G7" i="1"/>
  <c r="H7" i="1"/>
  <c r="I7" i="1"/>
  <c r="G8" i="1"/>
  <c r="H8" i="1"/>
  <c r="I8" i="1"/>
  <c r="I9" i="1"/>
  <c r="I10" i="1"/>
  <c r="I11" i="1"/>
  <c r="I12" i="1"/>
  <c r="I13" i="1"/>
  <c r="I14" i="1"/>
  <c r="I15" i="1"/>
  <c r="I16" i="1"/>
  <c r="I17" i="1"/>
  <c r="I18" i="1"/>
  <c r="G9" i="1"/>
  <c r="G10" i="1"/>
  <c r="G11" i="1"/>
  <c r="G12" i="1"/>
  <c r="G13" i="1"/>
  <c r="G14" i="1"/>
  <c r="G15" i="1"/>
  <c r="G16" i="1"/>
  <c r="G17" i="1"/>
  <c r="G18" i="1"/>
  <c r="H18" i="1"/>
  <c r="H17" i="1"/>
  <c r="H16" i="1"/>
  <c r="H15" i="1"/>
  <c r="H14" i="1"/>
  <c r="H13" i="1"/>
  <c r="H12" i="1"/>
  <c r="H11" i="1"/>
  <c r="H10" i="1"/>
  <c r="H9" i="1"/>
  <c r="G3" i="1" l="1"/>
  <c r="L3" i="1"/>
  <c r="K3" i="1"/>
  <c r="J3" i="1"/>
  <c r="I3" i="1"/>
  <c r="I19" i="1" s="1"/>
  <c r="I2" i="1"/>
  <c r="J2" i="1"/>
  <c r="H2" i="1"/>
  <c r="H19" i="1"/>
  <c r="G19" i="1"/>
  <c r="G20" i="1" s="1"/>
  <c r="F19" i="1"/>
  <c r="F20" i="1" s="1"/>
  <c r="L2" i="1"/>
  <c r="K2" i="1"/>
  <c r="J18" i="1"/>
  <c r="K18" i="1"/>
  <c r="J17" i="1"/>
  <c r="K17" i="1"/>
  <c r="J16" i="1"/>
  <c r="K16" i="1"/>
  <c r="J15" i="1"/>
  <c r="K15" i="1"/>
  <c r="J14" i="1"/>
  <c r="K14" i="1"/>
  <c r="J13" i="1"/>
  <c r="K13" i="1"/>
  <c r="J12" i="1"/>
  <c r="K12" i="1"/>
  <c r="J11" i="1"/>
  <c r="K11" i="1"/>
  <c r="J10" i="1"/>
  <c r="K10" i="1"/>
  <c r="J9" i="1"/>
  <c r="K9" i="1"/>
  <c r="J8" i="1"/>
  <c r="K8" i="1"/>
  <c r="J7" i="1"/>
  <c r="K7" i="1"/>
  <c r="J5" i="1"/>
  <c r="K5" i="1"/>
  <c r="J19" i="1" l="1"/>
  <c r="K19" i="1"/>
  <c r="H20" i="1"/>
  <c r="I20" i="1"/>
</calcChain>
</file>

<file path=xl/sharedStrings.xml><?xml version="1.0" encoding="utf-8"?>
<sst xmlns="http://schemas.openxmlformats.org/spreadsheetml/2006/main" count="16" uniqueCount="15">
  <si>
    <t>Annual Leave Entitlement</t>
  </si>
  <si>
    <t>Library Additional Days</t>
  </si>
  <si>
    <t>FTE</t>
  </si>
  <si>
    <t>Start Date</t>
  </si>
  <si>
    <t>End Date</t>
  </si>
  <si>
    <t>Current Entitlement Days</t>
  </si>
  <si>
    <t>37 hour week Current Entitlement Hours</t>
  </si>
  <si>
    <t>36 hour week Current Entitlement Hours</t>
  </si>
  <si>
    <t>35 hour week Current Entitlement Hours</t>
  </si>
  <si>
    <t>33.75 Current Entitlement Hours</t>
  </si>
  <si>
    <t>39 hour week Current Entitlement</t>
  </si>
  <si>
    <t>38.5 hour week Current Entitlement</t>
  </si>
  <si>
    <t>TOTAL</t>
  </si>
  <si>
    <t>Deduction</t>
  </si>
  <si>
    <t>Holiday Day Entitlements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</si>
</sst>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15" fontId="0" fillId="0" borderId="0" xfId="0" applyNumberFormat="1"/>
    <xf numFmtId="0" fontId="0" fillId="0" borderId="1" xfId="0" applyBorder="1"/>
    <xf numFmtId="16" fontId="0" fillId="0" borderId="0" xfId="0" applyNumberFormat="1"/>
    <xf numFmtId="0" fontId="0" fillId="0" borderId="0" xfId="0" applyAlignment="1">
      <alignment wrapText="1"/>
    </xf>
    <xf numFmtId="0" fontId="2" fillId="0" borderId="3" xfId="0" applyFont="1" applyBorder="1"/>
    <xf numFmtId="15" fontId="2" fillId="0" borderId="3" xfId="0" applyNumberFormat="1" applyFont="1" applyBorder="1"/>
    <xf numFmtId="0" fontId="2" fillId="0" borderId="0" xfId="0" applyFont="1"/>
    <xf numFmtId="15" fontId="2" fillId="0" borderId="0" xfId="0" applyNumberFormat="1" applyFont="1"/>
    <xf numFmtId="0" fontId="0" fillId="3" borderId="0" xfId="0" applyFill="1" applyAlignment="1">
      <alignment wrapText="1"/>
    </xf>
    <xf numFmtId="0" fontId="0" fillId="3" borderId="0" xfId="0" applyFill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rgb="FFFFC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20" formatCode="dd\-mmm\-yy"/>
    </dxf>
    <dxf>
      <numFmt numFmtId="20" formatCode="dd\-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1:L19" totalsRowCount="1">
  <autoFilter ref="A1:L18" xr:uid="{00000000-0009-0000-0100-000004000000}"/>
  <tableColumns count="12">
    <tableColumn id="2" xr3:uid="{00000000-0010-0000-0000-000002000000}" name="Annual Leave Entitlement" dataDxfId="10" totalsRowDxfId="9"/>
    <tableColumn id="3" xr3:uid="{00000000-0010-0000-0000-000003000000}" name="Library Additional Days"/>
    <tableColumn id="4" xr3:uid="{00000000-0010-0000-0000-000004000000}" name="FTE"/>
    <tableColumn id="5" xr3:uid="{00000000-0010-0000-0000-000005000000}" name="Start Date"/>
    <tableColumn id="6" xr3:uid="{00000000-0010-0000-0000-000006000000}" name="End Date" totalsRowLabel="TOTAL" dataDxfId="8" totalsRowDxfId="7"/>
    <tableColumn id="10" xr3:uid="{00000000-0010-0000-0000-00000A000000}" name="Current Entitlement Days" totalsRowFunction="custom" dataDxfId="6">
      <calculatedColumnFormula>ROUND((Table4[[#This Row],[Annual Leave Entitlement]]+Table4[[#This Row],[Library Additional Days]])*((Table4[[#This Row],[FTE]]*((Table4[[#This Row],[End Date]]-Table4[[#This Row],[Start Date]])/365))),1)</calculatedColumnFormula>
      <totalsRowFormula>ROUND(SUM(F2:F17),1)</totalsRowFormula>
    </tableColumn>
    <tableColumn id="7" xr3:uid="{451558B2-2804-445C-8BC4-50951B6BF8C6}" name="37 hour week Current Entitlement Hours" totalsRowFunction="custom" dataDxfId="5">
      <calculatedColumnFormula>Table4[[#This Row],[Current Entitlement Days]]*7.4</calculatedColumnFormula>
      <totalsRowFormula>SUM(Table4[37 hour week Current Entitlement Hours])</totalsRowFormula>
    </tableColumn>
    <tableColumn id="8" xr3:uid="{5C732B8B-7D7E-4418-9A6C-23A7E9E0C3D3}" name="36 hour week Current Entitlement Hours" totalsRowFunction="custom" dataDxfId="4">
      <calculatedColumnFormula>Table4[[#This Row],[Current Entitlement Days]]*7.2</calculatedColumnFormula>
      <totalsRowFormula>SUM(Table4[36 hour week Current Entitlement Hours])</totalsRowFormula>
    </tableColumn>
    <tableColumn id="9" xr3:uid="{CDD940D8-738D-454D-8A4B-C9AADE4E7BE2}" name="35 hour week Current Entitlement Hours" totalsRowFunction="custom" dataDxfId="3">
      <calculatedColumnFormula>Table4[[#This Row],[Current Entitlement Days]]*7</calculatedColumnFormula>
      <totalsRowFormula>SUM(Table4[35 hour week Current Entitlement Hours])</totalsRowFormula>
    </tableColumn>
    <tableColumn id="11" xr3:uid="{55499B6B-D660-4BE9-9BCC-710C198E599E}" name="33.75 Current Entitlement Hours" totalsRowFunction="custom" dataDxfId="2">
      <calculatedColumnFormula>Table4[[#This Row],[Current Entitlement Days]]*6.75</calculatedColumnFormula>
      <totalsRowFormula>SUM(Table4[33.75 Current Entitlement Hours])</totalsRowFormula>
    </tableColumn>
    <tableColumn id="1" xr3:uid="{0880C698-AD6E-492A-A4FA-F75A5D7A1BDB}" name="39 hour week Current Entitlement" totalsRowFunction="custom" dataDxfId="1">
      <calculatedColumnFormula>Table4[[#This Row],[Current Entitlement Days]]*7.8</calculatedColumnFormula>
      <totalsRowFormula>SUM(Table4[39 hour week Current Entitlement])</totalsRowFormula>
    </tableColumn>
    <tableColumn id="12" xr3:uid="{B3F328B3-5E29-4F1B-A35A-8E508BD79E9A}" name="38.5 hour week Current Entitlement" dataDxfId="0">
      <calculatedColumnFormula>Table4[[#This Row],[Current Entitlement Days]]*7.7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workbookViewId="0">
      <selection activeCell="A2" sqref="A2"/>
    </sheetView>
  </sheetViews>
  <sheetFormatPr defaultRowHeight="14.4" x14ac:dyDescent="0.3"/>
  <cols>
    <col min="1" max="2" width="24.44140625" customWidth="1"/>
    <col min="3" max="3" width="7.44140625" customWidth="1"/>
    <col min="4" max="4" width="11.33203125" customWidth="1"/>
    <col min="5" max="5" width="10.33203125" customWidth="1"/>
    <col min="6" max="6" width="21.5546875" customWidth="1"/>
    <col min="7" max="7" width="21.109375" hidden="1" customWidth="1"/>
    <col min="8" max="8" width="19.6640625" hidden="1" customWidth="1"/>
    <col min="9" max="9" width="20" customWidth="1"/>
    <col min="10" max="10" width="20.44140625" customWidth="1"/>
    <col min="11" max="11" width="18.6640625" customWidth="1"/>
    <col min="12" max="12" width="16.109375" customWidth="1"/>
  </cols>
  <sheetData>
    <row r="1" spans="1:16" ht="54" customHeight="1" x14ac:dyDescent="0.3">
      <c r="A1" t="s">
        <v>0</v>
      </c>
      <c r="B1" t="s">
        <v>1</v>
      </c>
      <c r="C1" t="s">
        <v>2</v>
      </c>
      <c r="D1" t="s">
        <v>3</v>
      </c>
      <c r="E1" s="4" t="s">
        <v>4</v>
      </c>
      <c r="F1" t="s">
        <v>5</v>
      </c>
      <c r="G1" s="5" t="s">
        <v>6</v>
      </c>
      <c r="H1" s="5" t="s">
        <v>7</v>
      </c>
      <c r="I1" s="10" t="s">
        <v>8</v>
      </c>
      <c r="J1" s="5" t="s">
        <v>9</v>
      </c>
      <c r="K1" s="5" t="s">
        <v>10</v>
      </c>
      <c r="L1" s="5" t="s">
        <v>11</v>
      </c>
    </row>
    <row r="2" spans="1:16" x14ac:dyDescent="0.3">
      <c r="A2" s="6">
        <v>30</v>
      </c>
      <c r="B2" s="6"/>
      <c r="C2" s="6">
        <v>0.7</v>
      </c>
      <c r="D2" s="7">
        <v>44585</v>
      </c>
      <c r="E2" s="7">
        <v>44835</v>
      </c>
      <c r="F2">
        <f>ROUND((Table4[[#This Row],[Annual Leave Entitlement]]+Table4[[#This Row],[Library Additional Days]])*((Table4[[#This Row],[FTE]]*((Table4[[#This Row],[End Date]]-Table4[[#This Row],[Start Date]])/365))),1)</f>
        <v>14.4</v>
      </c>
      <c r="G2">
        <f>Table4[[#This Row],[Current Entitlement Days]]*7.4</f>
        <v>106.56</v>
      </c>
      <c r="H2">
        <f>Table4[[#This Row],[Current Entitlement Days]]*7.2</f>
        <v>103.68</v>
      </c>
      <c r="I2" s="11">
        <f>Table4[[#This Row],[Current Entitlement Days]]*7</f>
        <v>100.8</v>
      </c>
      <c r="J2">
        <f>Table4[[#This Row],[Current Entitlement Days]]*6.75</f>
        <v>97.2</v>
      </c>
      <c r="K2">
        <f>Table4[[#This Row],[Current Entitlement Days]]*7.8</f>
        <v>112.32</v>
      </c>
      <c r="L2">
        <f>Table4[[#This Row],[Current Entitlement Days]]*7.7</f>
        <v>110.88000000000001</v>
      </c>
    </row>
    <row r="3" spans="1:16" x14ac:dyDescent="0.3">
      <c r="A3" s="12">
        <v>30</v>
      </c>
      <c r="B3" s="8"/>
      <c r="C3" s="6">
        <v>0.7</v>
      </c>
      <c r="D3" s="9">
        <v>45201</v>
      </c>
      <c r="E3" s="9">
        <v>45291</v>
      </c>
      <c r="G3">
        <f>Table4[[#This Row],[Current Entitlement Days]]*7.4</f>
        <v>0</v>
      </c>
      <c r="H3">
        <f>Table4[[#This Row],[Current Entitlement Days]]*7.2</f>
        <v>0</v>
      </c>
      <c r="I3" s="11">
        <f>Table4[[#This Row],[Current Entitlement Days]]*7</f>
        <v>0</v>
      </c>
      <c r="J3">
        <f>Table4[[#This Row],[Current Entitlement Days]]*6.75</f>
        <v>0</v>
      </c>
      <c r="K3">
        <f>Table4[[#This Row],[Current Entitlement Days]]*7.8</f>
        <v>0</v>
      </c>
      <c r="L3">
        <f>Table4[[#This Row],[Current Entitlement Days]]*7.7</f>
        <v>0</v>
      </c>
    </row>
    <row r="4" spans="1:16" x14ac:dyDescent="0.3">
      <c r="A4" s="12"/>
      <c r="C4" s="6"/>
      <c r="D4" s="2"/>
      <c r="E4" s="2"/>
      <c r="F4">
        <f>ROUND((Table4[[#This Row],[Annual Leave Entitlement]]+Table4[[#This Row],[Library Additional Days]])*((Table4[[#This Row],[FTE]]*((Table4[[#This Row],[End Date]]-Table4[[#This Row],[Start Date]])/365))),1)</f>
        <v>0</v>
      </c>
      <c r="G4">
        <f>Table4[[#This Row],[Current Entitlement Days]]*7.4</f>
        <v>0</v>
      </c>
      <c r="H4">
        <f>Table4[[#This Row],[Current Entitlement Days]]*7.2</f>
        <v>0</v>
      </c>
      <c r="I4" s="11">
        <f>Table4[[#This Row],[Current Entitlement Days]]*7</f>
        <v>0</v>
      </c>
      <c r="J4">
        <f>Table4[[#This Row],[Current Entitlement Days]]*6.75</f>
        <v>0</v>
      </c>
      <c r="K4">
        <f>Table4[[#This Row],[Current Entitlement Days]]*7.8</f>
        <v>0</v>
      </c>
      <c r="L4">
        <f>Table4[[#This Row],[Current Entitlement Days]]*7.7</f>
        <v>0</v>
      </c>
    </row>
    <row r="5" spans="1:16" x14ac:dyDescent="0.3">
      <c r="A5" s="6"/>
      <c r="B5" s="6"/>
      <c r="C5" s="6"/>
      <c r="D5" s="7"/>
      <c r="E5" s="7"/>
      <c r="F5">
        <f>ROUND((Table4[[#This Row],[Annual Leave Entitlement]]+Table4[[#This Row],[Library Additional Days]])*((Table4[[#This Row],[FTE]]*((Table4[[#This Row],[End Date]]-Table4[[#This Row],[Start Date]])/365))),1)</f>
        <v>0</v>
      </c>
      <c r="G5">
        <f>Table4[[#This Row],[Current Entitlement Days]]*7.4</f>
        <v>0</v>
      </c>
      <c r="H5">
        <f>Table4[[#This Row],[Current Entitlement Days]]*7.2</f>
        <v>0</v>
      </c>
      <c r="I5" s="11">
        <f>Table4[[#This Row],[Current Entitlement Days]]*7</f>
        <v>0</v>
      </c>
      <c r="J5">
        <f>Table4[[#This Row],[Current Entitlement Days]]*6.75</f>
        <v>0</v>
      </c>
      <c r="K5">
        <f>Table4[[#This Row],[Current Entitlement Days]]*7.8</f>
        <v>0</v>
      </c>
      <c r="L5">
        <f>Table4[[#This Row],[Current Entitlement Days]]*7.7</f>
        <v>0</v>
      </c>
    </row>
    <row r="6" spans="1:16" x14ac:dyDescent="0.3">
      <c r="A6" s="12"/>
      <c r="B6" s="8"/>
      <c r="C6" s="6"/>
      <c r="D6" s="9"/>
      <c r="E6" s="9"/>
      <c r="F6">
        <f>ROUND((Table4[[#This Row],[Annual Leave Entitlement]]+Table4[[#This Row],[Library Additional Days]])*((Table4[[#This Row],[FTE]]*((Table4[[#This Row],[End Date]]-Table4[[#This Row],[Start Date]])/365))),1)</f>
        <v>0</v>
      </c>
      <c r="G6">
        <f>Table4[[#This Row],[Current Entitlement Days]]*7.4</f>
        <v>0</v>
      </c>
      <c r="H6">
        <f>Table4[[#This Row],[Current Entitlement Days]]*7.2</f>
        <v>0</v>
      </c>
      <c r="I6" s="11">
        <f>Table4[[#This Row],[Current Entitlement Days]]*7</f>
        <v>0</v>
      </c>
      <c r="J6">
        <f>Table4[[#This Row],[Current Entitlement Days]]*6.75</f>
        <v>0</v>
      </c>
      <c r="K6">
        <f>Table4[[#This Row],[Current Entitlement Days]]*7.8</f>
        <v>0</v>
      </c>
      <c r="L6">
        <f>Table4[[#This Row],[Current Entitlement Days]]*7.7</f>
        <v>0</v>
      </c>
    </row>
    <row r="7" spans="1:16" x14ac:dyDescent="0.3">
      <c r="A7" s="12"/>
      <c r="C7" s="6"/>
      <c r="D7" s="2"/>
      <c r="E7" s="2"/>
      <c r="F7">
        <f>ROUND((Table4[[#This Row],[Annual Leave Entitlement]]+Table4[[#This Row],[Library Additional Days]])*((Table4[[#This Row],[FTE]]*((Table4[[#This Row],[End Date]]-Table4[[#This Row],[Start Date]])/365))),1)</f>
        <v>0</v>
      </c>
      <c r="G7">
        <f>Table4[[#This Row],[Current Entitlement Days]]*7.4</f>
        <v>0</v>
      </c>
      <c r="H7">
        <f>Table4[[#This Row],[Current Entitlement Days]]*7.2</f>
        <v>0</v>
      </c>
      <c r="I7" s="11">
        <f>Table4[[#This Row],[Current Entitlement Days]]*7</f>
        <v>0</v>
      </c>
      <c r="J7">
        <f>Table4[[#This Row],[Current Entitlement Days]]*6.75</f>
        <v>0</v>
      </c>
      <c r="K7">
        <f>Table4[[#This Row],[Current Entitlement Days]]*7.8</f>
        <v>0</v>
      </c>
      <c r="L7">
        <f>Table4[[#This Row],[Current Entitlement Days]]*7.7</f>
        <v>0</v>
      </c>
    </row>
    <row r="8" spans="1:16" x14ac:dyDescent="0.3">
      <c r="D8" s="2"/>
      <c r="E8" s="2"/>
      <c r="F8">
        <f>ROUND((Table4[[#This Row],[Annual Leave Entitlement]]+Table4[[#This Row],[Library Additional Days]])*((Table4[[#This Row],[FTE]]*((Table4[[#This Row],[End Date]]-Table4[[#This Row],[Start Date]])/365))),1)</f>
        <v>0</v>
      </c>
      <c r="G8">
        <f>Table4[[#This Row],[Current Entitlement Days]]*7.4</f>
        <v>0</v>
      </c>
      <c r="H8">
        <f>Table4[[#This Row],[Current Entitlement Days]]*7.2</f>
        <v>0</v>
      </c>
      <c r="I8" s="11">
        <f>Table4[[#This Row],[Current Entitlement Days]]*7</f>
        <v>0</v>
      </c>
      <c r="J8">
        <f>Table4[[#This Row],[Current Entitlement Days]]*6.75</f>
        <v>0</v>
      </c>
      <c r="K8">
        <f>Table4[[#This Row],[Current Entitlement Days]]*7.8</f>
        <v>0</v>
      </c>
      <c r="L8">
        <f>Table4[[#This Row],[Current Entitlement Days]]*7.7</f>
        <v>0</v>
      </c>
    </row>
    <row r="9" spans="1:16" x14ac:dyDescent="0.3">
      <c r="D9" s="2"/>
      <c r="E9" s="2"/>
      <c r="F9">
        <f>ROUND((Table4[[#This Row],[Annual Leave Entitlement]]+Table4[[#This Row],[Library Additional Days]])*((Table4[[#This Row],[FTE]]*((Table4[[#This Row],[End Date]]-Table4[[#This Row],[Start Date]])/365))),1)</f>
        <v>0</v>
      </c>
      <c r="G9">
        <f>Table4[[#This Row],[Current Entitlement Days]]*7.4</f>
        <v>0</v>
      </c>
      <c r="H9">
        <f>Table4[[#This Row],[Current Entitlement Days]]*7.2</f>
        <v>0</v>
      </c>
      <c r="I9" s="11">
        <f>Table4[[#This Row],[Current Entitlement Days]]*7</f>
        <v>0</v>
      </c>
      <c r="J9">
        <f>Table4[[#This Row],[Current Entitlement Days]]*6.75</f>
        <v>0</v>
      </c>
      <c r="K9">
        <f>Table4[[#This Row],[Current Entitlement Days]]*7.8</f>
        <v>0</v>
      </c>
      <c r="L9">
        <f>Table4[[#This Row],[Current Entitlement Days]]*7.7</f>
        <v>0</v>
      </c>
    </row>
    <row r="10" spans="1:16" x14ac:dyDescent="0.3">
      <c r="F10">
        <f>ROUND((Table4[[#This Row],[Annual Leave Entitlement]]+Table4[[#This Row],[Library Additional Days]])*((Table4[[#This Row],[FTE]]*((Table4[[#This Row],[End Date]]-Table4[[#This Row],[Start Date]])/365))),1)</f>
        <v>0</v>
      </c>
      <c r="G10">
        <f>Table4[[#This Row],[Current Entitlement Days]]*7.4</f>
        <v>0</v>
      </c>
      <c r="H10">
        <f>Table4[[#This Row],[Current Entitlement Days]]*7.2</f>
        <v>0</v>
      </c>
      <c r="I10" s="11">
        <f>Table4[[#This Row],[Current Entitlement Days]]*7</f>
        <v>0</v>
      </c>
      <c r="J10">
        <f>Table4[[#This Row],[Current Entitlement Days]]*6.75</f>
        <v>0</v>
      </c>
      <c r="K10">
        <f>Table4[[#This Row],[Current Entitlement Days]]*7.8</f>
        <v>0</v>
      </c>
      <c r="L10">
        <f>Table4[[#This Row],[Current Entitlement Days]]*7.7</f>
        <v>0</v>
      </c>
    </row>
    <row r="11" spans="1:16" x14ac:dyDescent="0.3">
      <c r="F11">
        <f>ROUND((Table4[[#This Row],[Annual Leave Entitlement]]+Table4[[#This Row],[Library Additional Days]])*((Table4[[#This Row],[FTE]]*((Table4[[#This Row],[End Date]]-Table4[[#This Row],[Start Date]])/365))),1)</f>
        <v>0</v>
      </c>
      <c r="G11">
        <f>Table4[[#This Row],[Current Entitlement Days]]*7.4</f>
        <v>0</v>
      </c>
      <c r="H11">
        <f>Table4[[#This Row],[Current Entitlement Days]]*7.2</f>
        <v>0</v>
      </c>
      <c r="I11" s="11">
        <f>Table4[[#This Row],[Current Entitlement Days]]*7</f>
        <v>0</v>
      </c>
      <c r="J11">
        <f>Table4[[#This Row],[Current Entitlement Days]]*6.75</f>
        <v>0</v>
      </c>
      <c r="K11">
        <f>Table4[[#This Row],[Current Entitlement Days]]*7.8</f>
        <v>0</v>
      </c>
      <c r="L11">
        <f>Table4[[#This Row],[Current Entitlement Days]]*7.7</f>
        <v>0</v>
      </c>
    </row>
    <row r="12" spans="1:16" x14ac:dyDescent="0.3">
      <c r="F12">
        <f>ROUND((Table4[[#This Row],[Annual Leave Entitlement]]+Table4[[#This Row],[Library Additional Days]])*((Table4[[#This Row],[FTE]]*((Table4[[#This Row],[End Date]]-Table4[[#This Row],[Start Date]])/365))),1)</f>
        <v>0</v>
      </c>
      <c r="G12">
        <f>Table4[[#This Row],[Current Entitlement Days]]*7.4</f>
        <v>0</v>
      </c>
      <c r="H12">
        <f>Table4[[#This Row],[Current Entitlement Days]]*7.2</f>
        <v>0</v>
      </c>
      <c r="I12" s="11">
        <f>Table4[[#This Row],[Current Entitlement Days]]*7</f>
        <v>0</v>
      </c>
      <c r="J12">
        <f>Table4[[#This Row],[Current Entitlement Days]]*6.75</f>
        <v>0</v>
      </c>
      <c r="K12">
        <f>Table4[[#This Row],[Current Entitlement Days]]*7.8</f>
        <v>0</v>
      </c>
      <c r="L12">
        <f>Table4[[#This Row],[Current Entitlement Days]]*7.7</f>
        <v>0</v>
      </c>
    </row>
    <row r="13" spans="1:16" x14ac:dyDescent="0.3">
      <c r="F13">
        <f>ROUND((Table4[[#This Row],[Annual Leave Entitlement]]+Table4[[#This Row],[Library Additional Days]])*((Table4[[#This Row],[FTE]]*((Table4[[#This Row],[End Date]]-Table4[[#This Row],[Start Date]])/365))),1)</f>
        <v>0</v>
      </c>
      <c r="G13">
        <f>Table4[[#This Row],[Current Entitlement Days]]*7.4</f>
        <v>0</v>
      </c>
      <c r="H13">
        <f>Table4[[#This Row],[Current Entitlement Days]]*7.2</f>
        <v>0</v>
      </c>
      <c r="I13" s="11">
        <f>Table4[[#This Row],[Current Entitlement Days]]*7</f>
        <v>0</v>
      </c>
      <c r="J13">
        <f>Table4[[#This Row],[Current Entitlement Days]]*6.75</f>
        <v>0</v>
      </c>
      <c r="K13">
        <f>Table4[[#This Row],[Current Entitlement Days]]*7.8</f>
        <v>0</v>
      </c>
      <c r="L13">
        <f>Table4[[#This Row],[Current Entitlement Days]]*7.7</f>
        <v>0</v>
      </c>
    </row>
    <row r="14" spans="1:16" x14ac:dyDescent="0.3">
      <c r="F14">
        <f>ROUND((Table4[[#This Row],[Annual Leave Entitlement]]+Table4[[#This Row],[Library Additional Days]])*((Table4[[#This Row],[FTE]]*((Table4[[#This Row],[End Date]]-Table4[[#This Row],[Start Date]])/365))),1)</f>
        <v>0</v>
      </c>
      <c r="G14">
        <f>Table4[[#This Row],[Current Entitlement Days]]*7.4</f>
        <v>0</v>
      </c>
      <c r="H14">
        <f>Table4[[#This Row],[Current Entitlement Days]]*7.2</f>
        <v>0</v>
      </c>
      <c r="I14" s="11">
        <f>Table4[[#This Row],[Current Entitlement Days]]*7</f>
        <v>0</v>
      </c>
      <c r="J14">
        <f>Table4[[#This Row],[Current Entitlement Days]]*6.75</f>
        <v>0</v>
      </c>
      <c r="K14">
        <f>Table4[[#This Row],[Current Entitlement Days]]*7.8</f>
        <v>0</v>
      </c>
      <c r="L14">
        <f>Table4[[#This Row],[Current Entitlement Days]]*7.7</f>
        <v>0</v>
      </c>
    </row>
    <row r="15" spans="1:16" x14ac:dyDescent="0.3">
      <c r="F15">
        <f>ROUND((Table4[[#This Row],[Annual Leave Entitlement]]+Table4[[#This Row],[Library Additional Days]])*((Table4[[#This Row],[FTE]]*((Table4[[#This Row],[End Date]]-Table4[[#This Row],[Start Date]])/365))),1)</f>
        <v>0</v>
      </c>
      <c r="G15">
        <f>Table4[[#This Row],[Current Entitlement Days]]*7.4</f>
        <v>0</v>
      </c>
      <c r="H15">
        <f>Table4[[#This Row],[Current Entitlement Days]]*7.2</f>
        <v>0</v>
      </c>
      <c r="I15" s="11">
        <f>Table4[[#This Row],[Current Entitlement Days]]*7</f>
        <v>0</v>
      </c>
      <c r="J15">
        <f>Table4[[#This Row],[Current Entitlement Days]]*6.75</f>
        <v>0</v>
      </c>
      <c r="K15">
        <f>Table4[[#This Row],[Current Entitlement Days]]*7.8</f>
        <v>0</v>
      </c>
      <c r="L15">
        <f>Table4[[#This Row],[Current Entitlement Days]]*7.7</f>
        <v>0</v>
      </c>
    </row>
    <row r="16" spans="1:16" x14ac:dyDescent="0.3">
      <c r="F16">
        <f>ROUND((Table4[[#This Row],[Annual Leave Entitlement]]+Table4[[#This Row],[Library Additional Days]])*((Table4[[#This Row],[FTE]]*((Table4[[#This Row],[End Date]]-Table4[[#This Row],[Start Date]])/365))),1)</f>
        <v>0</v>
      </c>
      <c r="G16">
        <f>Table4[[#This Row],[Current Entitlement Days]]*7.4</f>
        <v>0</v>
      </c>
      <c r="H16">
        <f>Table4[[#This Row],[Current Entitlement Days]]*7.2</f>
        <v>0</v>
      </c>
      <c r="I16" s="11">
        <f>Table4[[#This Row],[Current Entitlement Days]]*7</f>
        <v>0</v>
      </c>
      <c r="J16">
        <f>Table4[[#This Row],[Current Entitlement Days]]*6.75</f>
        <v>0</v>
      </c>
      <c r="K16">
        <f>Table4[[#This Row],[Current Entitlement Days]]*7.8</f>
        <v>0</v>
      </c>
      <c r="L16">
        <f>Table4[[#This Row],[Current Entitlement Days]]*7.7</f>
        <v>0</v>
      </c>
      <c r="P16">
        <f>161- 113.1</f>
        <v>47.900000000000006</v>
      </c>
    </row>
    <row r="17" spans="1:16" x14ac:dyDescent="0.3">
      <c r="F17">
        <f>ROUND((Table4[[#This Row],[Annual Leave Entitlement]]+Table4[[#This Row],[Library Additional Days]])*((Table4[[#This Row],[FTE]]*((Table4[[#This Row],[End Date]]-Table4[[#This Row],[Start Date]])/365))),1)</f>
        <v>0</v>
      </c>
      <c r="G17">
        <f>Table4[[#This Row],[Current Entitlement Days]]*7.4</f>
        <v>0</v>
      </c>
      <c r="H17">
        <f>Table4[[#This Row],[Current Entitlement Days]]*7.2</f>
        <v>0</v>
      </c>
      <c r="I17" s="11">
        <f>Table4[[#This Row],[Current Entitlement Days]]*7</f>
        <v>0</v>
      </c>
      <c r="J17">
        <f>Table4[[#This Row],[Current Entitlement Days]]*6.75</f>
        <v>0</v>
      </c>
      <c r="K17">
        <f>Table4[[#This Row],[Current Entitlement Days]]*7.8</f>
        <v>0</v>
      </c>
      <c r="L17">
        <f>Table4[[#This Row],[Current Entitlement Days]]*7.7</f>
        <v>0</v>
      </c>
      <c r="P17">
        <f>137.2-113.1</f>
        <v>24.099999999999994</v>
      </c>
    </row>
    <row r="18" spans="1:16" x14ac:dyDescent="0.3">
      <c r="F18">
        <f>ROUND((Table4[[#This Row],[Annual Leave Entitlement]]+Table4[[#This Row],[Library Additional Days]])*((Table4[[#This Row],[FTE]]*((Table4[[#This Row],[End Date]]-Table4[[#This Row],[Start Date]])/365))),1)</f>
        <v>0</v>
      </c>
      <c r="G18">
        <f>Table4[[#This Row],[Current Entitlement Days]]*7.4</f>
        <v>0</v>
      </c>
      <c r="H18">
        <f>Table4[[#This Row],[Current Entitlement Days]]*7.2</f>
        <v>0</v>
      </c>
      <c r="I18" s="11">
        <f>Table4[[#This Row],[Current Entitlement Days]]*7</f>
        <v>0</v>
      </c>
      <c r="J18">
        <f>Table4[[#This Row],[Current Entitlement Days]]*6.75</f>
        <v>0</v>
      </c>
      <c r="K18">
        <f>Table4[[#This Row],[Current Entitlement Days]]*7.8</f>
        <v>0</v>
      </c>
      <c r="L18">
        <f>Table4[[#This Row],[Current Entitlement Days]]*7.7</f>
        <v>0</v>
      </c>
    </row>
    <row r="19" spans="1:16" x14ac:dyDescent="0.3">
      <c r="A19" s="13"/>
      <c r="E19" s="2" t="s">
        <v>12</v>
      </c>
      <c r="F19">
        <f>ROUND(SUM(F2:F17),1)</f>
        <v>14.4</v>
      </c>
      <c r="G19">
        <f>SUM(Table4[37 hour week Current Entitlement Hours])</f>
        <v>106.56</v>
      </c>
      <c r="H19">
        <f>SUM(Table4[36 hour week Current Entitlement Hours])</f>
        <v>103.68</v>
      </c>
      <c r="I19">
        <f>SUM(Table4[35 hour week Current Entitlement Hours])</f>
        <v>100.8</v>
      </c>
      <c r="J19">
        <f>SUM(Table4[33.75 Current Entitlement Hours])</f>
        <v>97.2</v>
      </c>
      <c r="K19">
        <f>SUM(Table4[39 hour week Current Entitlement])</f>
        <v>112.32</v>
      </c>
    </row>
    <row r="20" spans="1:16" x14ac:dyDescent="0.3">
      <c r="E20" t="s">
        <v>13</v>
      </c>
      <c r="F20">
        <f>-(A2-Table4[[#Totals],[Current Entitlement Days]])</f>
        <v>-15.6</v>
      </c>
      <c r="G20">
        <f>-((A2*7.4)-Table4[[#Totals],[37 hour week Current Entitlement Hours]])</f>
        <v>-115.44</v>
      </c>
      <c r="H20">
        <f>-((A2*7.2)-Table4[[#Totals],[36 hour week Current Entitlement Hours]])</f>
        <v>-112.32</v>
      </c>
      <c r="I20">
        <f>-((A2*7)-Table4[[#Totals],[35 hour week Current Entitlement Hours]])</f>
        <v>-109.2</v>
      </c>
    </row>
    <row r="24" spans="1:16" x14ac:dyDescent="0.3">
      <c r="I24">
        <f>60*0.7</f>
        <v>42</v>
      </c>
    </row>
    <row r="25" spans="1:16" x14ac:dyDescent="0.3">
      <c r="K25">
        <f>42-35</f>
        <v>7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Sheet2!$A$2:$A$15</xm:f>
          </x14:formula1>
          <xm:sqref>A24:A37 A8:A18 A5:A6 A2:A3</xm:sqref>
        </x14:dataValidation>
        <x14:dataValidation type="list" allowBlank="1" showInputMessage="1" showErrorMessage="1" xr:uid="{00000000-0002-0000-0000-000001000000}">
          <x14:formula1>
            <xm:f>Sheet2!$B$2:$B$3</xm:f>
          </x14:formula1>
          <xm:sqref>B24:B36 B8:B17 B5:B6 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tabSelected="1" workbookViewId="0">
      <selection activeCell="B21" sqref="B21"/>
    </sheetView>
  </sheetViews>
  <sheetFormatPr defaultRowHeight="14.4" x14ac:dyDescent="0.3"/>
  <cols>
    <col min="1" max="1" width="21.6640625" bestFit="1" customWidth="1"/>
    <col min="2" max="2" width="19.6640625" bestFit="1" customWidth="1"/>
  </cols>
  <sheetData>
    <row r="1" spans="1:2" x14ac:dyDescent="0.3">
      <c r="A1" t="s">
        <v>14</v>
      </c>
      <c r="B1" t="s">
        <v>1</v>
      </c>
    </row>
    <row r="2" spans="1:2" x14ac:dyDescent="0.3">
      <c r="A2" s="3">
        <v>17.399999999999999</v>
      </c>
      <c r="B2">
        <v>0</v>
      </c>
    </row>
    <row r="3" spans="1:2" x14ac:dyDescent="0.3">
      <c r="A3" s="1">
        <v>22</v>
      </c>
      <c r="B3">
        <v>8</v>
      </c>
    </row>
    <row r="4" spans="1:2" x14ac:dyDescent="0.3">
      <c r="A4" s="3">
        <v>23</v>
      </c>
    </row>
    <row r="5" spans="1:2" x14ac:dyDescent="0.3">
      <c r="A5" s="1">
        <v>25</v>
      </c>
    </row>
    <row r="6" spans="1:2" x14ac:dyDescent="0.3">
      <c r="A6" s="3">
        <v>27</v>
      </c>
    </row>
    <row r="7" spans="1:2" x14ac:dyDescent="0.3">
      <c r="A7" s="3">
        <v>28</v>
      </c>
    </row>
    <row r="8" spans="1:2" x14ac:dyDescent="0.3">
      <c r="A8" s="1">
        <v>29</v>
      </c>
    </row>
    <row r="9" spans="1:2" x14ac:dyDescent="0.3">
      <c r="A9" s="1">
        <v>30</v>
      </c>
    </row>
    <row r="10" spans="1:2" x14ac:dyDescent="0.3">
      <c r="A10" s="1">
        <v>31</v>
      </c>
    </row>
    <row r="11" spans="1:2" x14ac:dyDescent="0.3">
      <c r="A11" s="3">
        <v>32</v>
      </c>
    </row>
    <row r="12" spans="1:2" x14ac:dyDescent="0.3">
      <c r="A12" s="3">
        <v>35</v>
      </c>
    </row>
    <row r="13" spans="1:2" x14ac:dyDescent="0.3">
      <c r="A13" s="1">
        <v>37</v>
      </c>
    </row>
    <row r="14" spans="1:2" x14ac:dyDescent="0.3">
      <c r="A14" s="1">
        <v>39</v>
      </c>
    </row>
    <row r="15" spans="1:2" x14ac:dyDescent="0.3">
      <c r="A15" s="3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9C0144A9F2147AD071265F8E3A493" ma:contentTypeVersion="19" ma:contentTypeDescription="Create a new document." ma:contentTypeScope="" ma:versionID="375bd3aafa2f3a8fd497548ec80fee9d">
  <xsd:schema xmlns:xsd="http://www.w3.org/2001/XMLSchema" xmlns:xs="http://www.w3.org/2001/XMLSchema" xmlns:p="http://schemas.microsoft.com/office/2006/metadata/properties" xmlns:ns2="facb2b1f-9015-4583-a1cc-f18011e3c010" xmlns:ns3="4925b2bc-3cb2-4669-9968-8d8a56e671d1" targetNamespace="http://schemas.microsoft.com/office/2006/metadata/properties" ma:root="true" ma:fieldsID="3ba7a9e64e28331dcfecf7e0138eb5ec" ns2:_="" ns3:_="">
    <xsd:import namespace="facb2b1f-9015-4583-a1cc-f18011e3c010"/>
    <xsd:import namespace="4925b2bc-3cb2-4669-9968-8d8a56e671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PersonResponsible" minOccurs="0"/>
                <xsd:element ref="ns2:Progres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endEm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2b1f-9015-4583-a1cc-f18011e3c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PersonResponsible" ma:index="20" nillable="true" ma:displayName="Person Responsible " ma:format="Dropdown" ma:list="UserInfo" ma:SharePointGroup="0" ma:internalName="PersonResponsi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gress" ma:index="21" nillable="true" ma:displayName="Progress" ma:format="Dropdown" ma:internalName="Progress">
      <xsd:simpleType>
        <xsd:restriction base="dms:Choice">
          <xsd:enumeration value="No Response"/>
          <xsd:enumeration value="Completed"/>
          <xsd:enumeration value="Started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0509728-31c9-4ac3-934d-712f3fb036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ndEmail" ma:index="26" nillable="true" ma:displayName="Send Email" ma:default="0" ma:format="Dropdown" ma:internalName="SendEmai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5b2bc-3cb2-4669-9968-8d8a56e671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e369aac-187a-4984-b2ae-e50aa6861581}" ma:internalName="TaxCatchAll" ma:showField="CatchAllData" ma:web="4925b2bc-3cb2-4669-9968-8d8a56e671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Responsible xmlns="facb2b1f-9015-4583-a1cc-f18011e3c010">
      <UserInfo>
        <DisplayName/>
        <AccountId xsi:nil="true"/>
        <AccountType/>
      </UserInfo>
    </PersonResponsible>
    <Progress xmlns="facb2b1f-9015-4583-a1cc-f18011e3c010" xsi:nil="true"/>
    <lcf76f155ced4ddcb4097134ff3c332f xmlns="facb2b1f-9015-4583-a1cc-f18011e3c010">
      <Terms xmlns="http://schemas.microsoft.com/office/infopath/2007/PartnerControls"/>
    </lcf76f155ced4ddcb4097134ff3c332f>
    <TaxCatchAll xmlns="4925b2bc-3cb2-4669-9968-8d8a56e671d1" xsi:nil="true"/>
    <SendEmail xmlns="facb2b1f-9015-4583-a1cc-f18011e3c010">false</SendEmail>
  </documentManagement>
</p:properties>
</file>

<file path=customXml/itemProps1.xml><?xml version="1.0" encoding="utf-8"?>
<ds:datastoreItem xmlns:ds="http://schemas.openxmlformats.org/officeDocument/2006/customXml" ds:itemID="{FBEF0957-3CA8-4004-904F-C85B273420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D98145-7925-4A74-97DC-E2931A73D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cb2b1f-9015-4583-a1cc-f18011e3c010"/>
    <ds:schemaRef ds:uri="4925b2bc-3cb2-4669-9968-8d8a56e671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BA6259-08E1-40D1-BA81-99B49BC95F10}">
  <ds:schemaRefs>
    <ds:schemaRef ds:uri="http://schemas.microsoft.com/office/2006/metadata/properties"/>
    <ds:schemaRef ds:uri="http://schemas.microsoft.com/office/infopath/2007/PartnerControls"/>
    <ds:schemaRef ds:uri="facb2b1f-9015-4583-a1cc-f18011e3c010"/>
    <ds:schemaRef ds:uri="4925b2bc-3cb2-4669-9968-8d8a56e671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HR Office</cp:lastModifiedBy>
  <cp:revision/>
  <dcterms:created xsi:type="dcterms:W3CDTF">2022-02-23T15:03:30Z</dcterms:created>
  <dcterms:modified xsi:type="dcterms:W3CDTF">2023-10-12T08:27:43Z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0x010100CD49C0144A9F2147AD071265F8E3A493</vt:lpwstr>
  </property>
  <property fmtid="{D5CDD505-2E9C-101B-9397-08002B2CF9AE}" pid="3" name="MediaServiceImageTags">
    <vt:lpwstr/>
  </property>
</Properties>
</file>